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Setor Externo\"/>
    </mc:Choice>
  </mc:AlternateContent>
  <xr:revisionPtr revIDLastSave="0" documentId="13_ncr:1_{A35DDEEB-4A55-4247-A822-6991250287E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Exports" sheetId="2" r:id="rId1"/>
    <sheet name="Imports" sheetId="3" r:id="rId2"/>
    <sheet name="Exportação por destino" sheetId="4" r:id="rId3"/>
    <sheet name="Importação por origem" sheetId="5" r:id="rId4"/>
    <sheet name="Trade Balance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9" i="1" l="1"/>
  <c r="G419" i="1" s="1"/>
  <c r="E419" i="1"/>
  <c r="D419" i="1"/>
  <c r="C419" i="1"/>
  <c r="E418" i="1"/>
  <c r="D418" i="1"/>
  <c r="C418" i="1"/>
  <c r="E417" i="1"/>
  <c r="D417" i="1"/>
  <c r="C417" i="1"/>
  <c r="E416" i="1"/>
  <c r="D416" i="1"/>
  <c r="C416" i="1"/>
  <c r="E415" i="1"/>
  <c r="D415" i="1"/>
  <c r="C415" i="1"/>
  <c r="E414" i="1"/>
  <c r="D414" i="1"/>
  <c r="G414" i="1" s="1"/>
  <c r="C414" i="1"/>
  <c r="E413" i="1"/>
  <c r="D413" i="1"/>
  <c r="G413" i="1" s="1"/>
  <c r="C413" i="1"/>
  <c r="B419" i="1"/>
  <c r="B418" i="1"/>
  <c r="B417" i="1"/>
  <c r="B416" i="1"/>
  <c r="B415" i="1"/>
  <c r="B414" i="1"/>
  <c r="B413" i="1"/>
  <c r="D419" i="2"/>
  <c r="C419" i="2"/>
  <c r="B419" i="2"/>
  <c r="D418" i="2"/>
  <c r="C418" i="2"/>
  <c r="B418" i="2"/>
  <c r="D417" i="2"/>
  <c r="C417" i="2"/>
  <c r="B417" i="2"/>
  <c r="D416" i="2"/>
  <c r="C416" i="2"/>
  <c r="B416" i="2"/>
  <c r="D415" i="2"/>
  <c r="C415" i="2"/>
  <c r="B415" i="2"/>
  <c r="D414" i="2"/>
  <c r="C414" i="2"/>
  <c r="B414" i="2"/>
  <c r="D413" i="2"/>
  <c r="C413" i="2"/>
  <c r="B413" i="2"/>
  <c r="G418" i="1"/>
  <c r="D412" i="2"/>
  <c r="C412" i="2"/>
  <c r="B412" i="2"/>
  <c r="D411" i="2"/>
  <c r="C411" i="2"/>
  <c r="B411" i="2"/>
  <c r="D410" i="2"/>
  <c r="C410" i="2"/>
  <c r="B410" i="2"/>
  <c r="D409" i="2"/>
  <c r="C409" i="2"/>
  <c r="B409" i="2"/>
  <c r="D408" i="2"/>
  <c r="C408" i="2"/>
  <c r="B408" i="2"/>
  <c r="D407" i="2"/>
  <c r="C407" i="2"/>
  <c r="B407" i="2"/>
  <c r="D406" i="2"/>
  <c r="C406" i="2"/>
  <c r="B406" i="2"/>
  <c r="D405" i="2"/>
  <c r="C405" i="2"/>
  <c r="B405" i="2"/>
  <c r="D404" i="2"/>
  <c r="C404" i="2"/>
  <c r="B404" i="2"/>
  <c r="D403" i="2"/>
  <c r="C403" i="2"/>
  <c r="B403" i="2"/>
  <c r="D402" i="2"/>
  <c r="C402" i="2"/>
  <c r="B402" i="2"/>
  <c r="D401" i="2"/>
  <c r="C401" i="2"/>
  <c r="B401" i="2"/>
  <c r="D400" i="2"/>
  <c r="C400" i="2"/>
  <c r="B400" i="2"/>
  <c r="D399" i="2"/>
  <c r="C399" i="2"/>
  <c r="B399" i="2"/>
  <c r="D398" i="2"/>
  <c r="C398" i="2"/>
  <c r="B398" i="2"/>
  <c r="D397" i="2"/>
  <c r="C397" i="2"/>
  <c r="B397" i="2"/>
  <c r="D396" i="2"/>
  <c r="C396" i="2"/>
  <c r="B396" i="2"/>
  <c r="D395" i="2"/>
  <c r="C395" i="2"/>
  <c r="B395" i="2"/>
  <c r="D394" i="2"/>
  <c r="C394" i="2"/>
  <c r="B394" i="2"/>
  <c r="D393" i="2"/>
  <c r="C393" i="2"/>
  <c r="B393" i="2"/>
  <c r="D392" i="2"/>
  <c r="C392" i="2"/>
  <c r="B392" i="2"/>
  <c r="D391" i="2"/>
  <c r="C391" i="2"/>
  <c r="B391" i="2"/>
  <c r="D390" i="2"/>
  <c r="C390" i="2"/>
  <c r="B390" i="2"/>
  <c r="D389" i="2"/>
  <c r="C389" i="2"/>
  <c r="B389" i="2"/>
  <c r="G412" i="1"/>
  <c r="G411" i="1"/>
  <c r="D388" i="3"/>
  <c r="C388" i="3"/>
  <c r="B388" i="3"/>
  <c r="D387" i="3"/>
  <c r="C387" i="3"/>
  <c r="B387" i="3"/>
  <c r="D386" i="3"/>
  <c r="C386" i="3"/>
  <c r="B386" i="3"/>
  <c r="D385" i="3"/>
  <c r="C385" i="3"/>
  <c r="B385" i="3"/>
  <c r="D384" i="3"/>
  <c r="C384" i="3"/>
  <c r="B384" i="3"/>
  <c r="D383" i="3"/>
  <c r="C383" i="3"/>
  <c r="B383" i="3"/>
  <c r="D382" i="3"/>
  <c r="C382" i="3"/>
  <c r="B382" i="3"/>
  <c r="D381" i="3"/>
  <c r="C381" i="3"/>
  <c r="B381" i="3"/>
  <c r="D380" i="3"/>
  <c r="C380" i="3"/>
  <c r="B380" i="3"/>
  <c r="D379" i="3"/>
  <c r="C379" i="3"/>
  <c r="B379" i="3"/>
  <c r="D378" i="3"/>
  <c r="C378" i="3"/>
  <c r="B378" i="3"/>
  <c r="D377" i="3"/>
  <c r="C377" i="3"/>
  <c r="B377" i="3"/>
  <c r="F409" i="1"/>
  <c r="G409" i="1" s="1"/>
  <c r="G406" i="1"/>
  <c r="G403" i="1"/>
  <c r="G408" i="1"/>
  <c r="F407" i="1"/>
  <c r="G407" i="1" s="1"/>
  <c r="G402" i="1"/>
  <c r="E378" i="3"/>
  <c r="G405" i="1"/>
  <c r="G404" i="1"/>
  <c r="G417" i="1" l="1"/>
  <c r="G416" i="1"/>
  <c r="G415" i="1"/>
  <c r="G410" i="1"/>
  <c r="G401" i="1"/>
  <c r="G399" i="1"/>
  <c r="G400" i="1"/>
  <c r="G398" i="1"/>
  <c r="G395" i="1" l="1"/>
  <c r="G396" i="1"/>
  <c r="G397" i="1"/>
  <c r="G394" i="1"/>
  <c r="G393" i="1"/>
  <c r="G392" i="1"/>
  <c r="G391" i="1"/>
  <c r="G390" i="1"/>
  <c r="G389" i="1"/>
  <c r="G387" i="1"/>
  <c r="G388" i="1"/>
  <c r="G386" i="1" l="1"/>
  <c r="G385" i="1"/>
  <c r="G384" i="1"/>
  <c r="G383" i="1"/>
  <c r="G382" i="1"/>
  <c r="G381" i="1"/>
  <c r="G380" i="1"/>
  <c r="G379" i="1"/>
  <c r="G378" i="1"/>
  <c r="G377" i="1"/>
  <c r="G376" i="1"/>
  <c r="G375" i="1"/>
  <c r="G373" i="1"/>
  <c r="G374" i="1"/>
  <c r="G372" i="1"/>
  <c r="G371" i="1"/>
  <c r="G370" i="1"/>
  <c r="G369" i="1"/>
  <c r="G368" i="1" l="1"/>
  <c r="G366" i="1"/>
  <c r="G367" i="1"/>
  <c r="G365" i="1"/>
  <c r="B353" i="1"/>
  <c r="C353" i="1"/>
  <c r="D353" i="1"/>
  <c r="G353" i="1" s="1"/>
  <c r="B354" i="1"/>
  <c r="C354" i="1"/>
  <c r="D354" i="1"/>
  <c r="G354" i="1" s="1"/>
  <c r="B355" i="1"/>
  <c r="C355" i="1"/>
  <c r="D355" i="1"/>
  <c r="G355" i="1" s="1"/>
  <c r="B356" i="1"/>
  <c r="C356" i="1"/>
  <c r="D356" i="1"/>
  <c r="G356" i="1" s="1"/>
  <c r="B357" i="1"/>
  <c r="C357" i="1"/>
  <c r="D357" i="1"/>
  <c r="G357" i="1" s="1"/>
  <c r="B358" i="1"/>
  <c r="C358" i="1"/>
  <c r="D358" i="1"/>
  <c r="G358" i="1" s="1"/>
  <c r="B359" i="1"/>
  <c r="C359" i="1"/>
  <c r="D359" i="1"/>
  <c r="G359" i="1" s="1"/>
  <c r="B360" i="1"/>
  <c r="C360" i="1"/>
  <c r="D360" i="1"/>
  <c r="G360" i="1" s="1"/>
  <c r="B361" i="1"/>
  <c r="C361" i="1"/>
  <c r="D361" i="1"/>
  <c r="G361" i="1" s="1"/>
  <c r="B362" i="1"/>
  <c r="C362" i="1"/>
  <c r="D362" i="1"/>
  <c r="G362" i="1" s="1"/>
  <c r="B363" i="1"/>
  <c r="C363" i="1"/>
  <c r="D363" i="1"/>
  <c r="G363" i="1" s="1"/>
  <c r="C364" i="1"/>
  <c r="D364" i="1"/>
  <c r="G364" i="1" s="1"/>
  <c r="B364" i="1"/>
  <c r="G350" i="1"/>
  <c r="G351" i="1"/>
  <c r="F352" i="1"/>
  <c r="G352" i="1" s="1"/>
  <c r="F349" i="1" l="1"/>
  <c r="G349" i="1" s="1"/>
  <c r="F348" i="1" l="1"/>
  <c r="G348" i="1" s="1"/>
  <c r="F347" i="1" l="1"/>
  <c r="G347" i="1" s="1"/>
  <c r="F346" i="1" l="1"/>
  <c r="G346" i="1" s="1"/>
  <c r="F345" i="1"/>
  <c r="G345" i="1" s="1"/>
  <c r="F344" i="1" l="1"/>
  <c r="G344" i="1" s="1"/>
  <c r="F343" i="1"/>
  <c r="F342" i="1"/>
  <c r="F341" i="1"/>
  <c r="G342" i="1" l="1"/>
  <c r="G343" i="1"/>
  <c r="G341" i="1" l="1"/>
  <c r="G340" i="1" l="1"/>
  <c r="G339" i="1" l="1"/>
  <c r="G338" i="1" l="1"/>
  <c r="G337" i="1" l="1"/>
  <c r="G336" i="1" l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35" i="1"/>
  <c r="G323" i="1"/>
  <c r="G324" i="1"/>
  <c r="G325" i="1"/>
  <c r="G326" i="1"/>
  <c r="G327" i="1"/>
  <c r="G328" i="1"/>
  <c r="G329" i="1"/>
  <c r="G330" i="1"/>
  <c r="G331" i="1"/>
  <c r="G332" i="1"/>
  <c r="G333" i="1"/>
  <c r="G3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https://www.bea.gov/
Aba 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http://www.bea.gov/newsreleases/international/trade/tradnewsrelease.htm
tabela 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Isadora</author>
  </authors>
  <commentList>
    <comment ref="A4" authorId="0" shapeId="0" xr:uid="{DBF85A43-1587-4373-B755-4CA15672271C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Table 14</t>
        </r>
      </text>
    </comment>
    <comment ref="B4" authorId="0" shapeId="0" xr:uid="{109B9895-7BD8-4880-8FD7-01D065FEB160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Linha 8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</authors>
  <commentList>
    <comment ref="C1" authorId="0" shapeId="0" xr:uid="{6DCE60FC-DC0B-4364-9148-0D25FB2C0AF9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Tabela 14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  <author>Estagiario</author>
    <author>Pedro</author>
  </authors>
  <commentList>
    <comment ref="A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http://www.bea.gov/newsreleases/international/trade/tradnewsrelease.htm
tabela 1 e 9 (non petroleum)</t>
        </r>
      </text>
    </comment>
    <comment ref="B4" authorId="1" shapeId="0" xr:uid="{979F85A4-FBA5-4FC6-8157-004081C5AB1F}">
      <text>
        <r>
          <rPr>
            <b/>
            <sz val="9"/>
            <color indexed="81"/>
            <rFont val="Segoe UI"/>
            <family val="2"/>
          </rPr>
          <t xml:space="preserve">Estagiario:
Aba 1
</t>
        </r>
      </text>
    </comment>
    <comment ref="C4" authorId="1" shapeId="0" xr:uid="{891F5FC4-2E61-45B6-AE81-63C1475D015C}">
      <text>
        <r>
          <rPr>
            <b/>
            <sz val="9"/>
            <color indexed="81"/>
            <rFont val="Segoe UI"/>
            <family val="2"/>
          </rPr>
          <t xml:space="preserve">Estagiario:
Aba 1
</t>
        </r>
      </text>
    </comment>
    <comment ref="D4" authorId="1" shapeId="0" xr:uid="{A6A57ADE-514C-4131-9E3E-7227EE3A5C55}">
      <text>
        <r>
          <rPr>
            <b/>
            <sz val="9"/>
            <color indexed="81"/>
            <rFont val="Segoe UI"/>
            <family val="2"/>
          </rPr>
          <t xml:space="preserve">Estagiario:
Aba 1
</t>
        </r>
      </text>
    </comment>
    <comment ref="E4" authorId="1" shapeId="0" xr:uid="{4FBB9D13-7F6D-47D4-9995-DB01C4537BB5}">
      <text>
        <r>
          <rPr>
            <b/>
            <sz val="9"/>
            <color indexed="81"/>
            <rFont val="Segoe UI"/>
            <family val="2"/>
          </rPr>
          <t>Estagiario:</t>
        </r>
        <r>
          <rPr>
            <sz val="9"/>
            <color indexed="81"/>
            <rFont val="Segoe UI"/>
            <family val="2"/>
          </rPr>
          <t xml:space="preserve">
Aba 9
</t>
        </r>
      </text>
    </comment>
    <comment ref="F4" authorId="2" shapeId="0" xr:uid="{8C5C4A40-D4EF-4294-BCE7-8264FADFFE04}">
      <text>
        <r>
          <rPr>
            <b/>
            <sz val="9"/>
            <color indexed="81"/>
            <rFont val="Segoe UI"/>
            <family val="2"/>
          </rPr>
          <t xml:space="preserve">Pedro: Tabela 14
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<sst xmlns="http://schemas.openxmlformats.org/spreadsheetml/2006/main" count="599" uniqueCount="47">
  <si>
    <t>Mês</t>
  </si>
  <si>
    <t>Trade Balance: Goods and Services</t>
  </si>
  <si>
    <t>Variável: Exports</t>
  </si>
  <si>
    <t>Exports</t>
  </si>
  <si>
    <t>Imports</t>
  </si>
  <si>
    <t>Non Petroleum Balance</t>
  </si>
  <si>
    <t>Unidade: US$ Bilhões</t>
  </si>
  <si>
    <t>Variável: Exportações dos EUA por destino</t>
  </si>
  <si>
    <t>Unidade: US$ milhões</t>
  </si>
  <si>
    <t>Fonte: US Census Bureau</t>
  </si>
  <si>
    <t>Total</t>
  </si>
  <si>
    <t>América do Norte</t>
  </si>
  <si>
    <t>União Européia</t>
  </si>
  <si>
    <t>Zona do Euro</t>
  </si>
  <si>
    <t>Bacia do Pacífico</t>
  </si>
  <si>
    <t>Países de Industrialização Recente</t>
  </si>
  <si>
    <t>Américas do Sul e Central</t>
  </si>
  <si>
    <t>OPEP</t>
  </si>
  <si>
    <t>Canadá</t>
  </si>
  <si>
    <t>México</t>
  </si>
  <si>
    <t>Bélgica</t>
  </si>
  <si>
    <t>França</t>
  </si>
  <si>
    <t>Alemanha</t>
  </si>
  <si>
    <t>Países Baixos</t>
  </si>
  <si>
    <t>Reino Unido</t>
  </si>
  <si>
    <t>China</t>
  </si>
  <si>
    <t>Japão</t>
  </si>
  <si>
    <t>Hong Kong</t>
  </si>
  <si>
    <t>Coréia do Sul</t>
  </si>
  <si>
    <t>Cingapura</t>
  </si>
  <si>
    <t>Taiwan</t>
  </si>
  <si>
    <t>Brasil</t>
  </si>
  <si>
    <t>Outros da Opep</t>
  </si>
  <si>
    <t>-</t>
  </si>
  <si>
    <t>Variável: Importações dos EUA por origem</t>
  </si>
  <si>
    <t xml:space="preserve">França </t>
  </si>
  <si>
    <t>Balança da China</t>
  </si>
  <si>
    <t>Balança Total Sem a china</t>
  </si>
  <si>
    <t>Exports of Goods</t>
  </si>
  <si>
    <t>Exports of Services</t>
  </si>
  <si>
    <t>Imports of Goods</t>
  </si>
  <si>
    <t xml:space="preserve">Imports of Services </t>
  </si>
  <si>
    <t>Trade Balance: Services</t>
  </si>
  <si>
    <t>Trade Balance: Goods</t>
  </si>
  <si>
    <t>Variável: Trade Balance</t>
  </si>
  <si>
    <t>Variável: Imports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</si>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</sst>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/>
    <xf numFmtId="0" fontId="17" fillId="0" borderId="0"/>
    <xf numFmtId="0" fontId="15" fillId="0" borderId="0"/>
    <xf numFmtId="0" fontId="5" fillId="0" borderId="0"/>
    <xf numFmtId="0" fontId="17" fillId="0" borderId="0"/>
    <xf numFmtId="0" fontId="1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8" fillId="2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center" wrapText="1"/>
    </xf>
    <xf numFmtId="17" fontId="9" fillId="2" borderId="2" xfId="0" applyNumberFormat="1" applyFont="1" applyFill="1" applyBorder="1" applyAlignment="1">
      <alignment horizontal="center"/>
    </xf>
    <xf numFmtId="14" fontId="8" fillId="0" borderId="0" xfId="0" applyNumberFormat="1" applyFont="1"/>
    <xf numFmtId="164" fontId="8" fillId="0" borderId="2" xfId="0" applyNumberFormat="1" applyFont="1" applyBorder="1" applyAlignment="1">
      <alignment horizontal="center"/>
    </xf>
    <xf numFmtId="4" fontId="8" fillId="3" borderId="2" xfId="0" applyNumberFormat="1" applyFont="1" applyFill="1" applyBorder="1" applyAlignment="1">
      <alignment horizontal="center"/>
    </xf>
    <xf numFmtId="2" fontId="8" fillId="0" borderId="0" xfId="0" applyNumberFormat="1" applyFont="1"/>
    <xf numFmtId="4" fontId="8" fillId="0" borderId="2" xfId="0" applyNumberFormat="1" applyFont="1" applyBorder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10" fillId="4" borderId="0" xfId="0" applyFont="1" applyFill="1"/>
    <xf numFmtId="0" fontId="0" fillId="4" borderId="0" xfId="0" applyFill="1"/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7" fontId="10" fillId="4" borderId="5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left"/>
    </xf>
    <xf numFmtId="0" fontId="7" fillId="2" borderId="0" xfId="1" applyFill="1" applyAlignment="1" applyProtection="1">
      <alignment horizontal="left"/>
    </xf>
    <xf numFmtId="1" fontId="8" fillId="0" borderId="0" xfId="0" applyNumberFormat="1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164" fontId="8" fillId="0" borderId="0" xfId="0" applyNumberFormat="1" applyFont="1"/>
    <xf numFmtId="3" fontId="14" fillId="0" borderId="0" xfId="0" applyNumberFormat="1" applyFont="1"/>
    <xf numFmtId="1" fontId="11" fillId="0" borderId="5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2" fontId="8" fillId="4" borderId="2" xfId="0" applyNumberFormat="1" applyFont="1" applyFill="1" applyBorder="1" applyAlignment="1">
      <alignment horizontal="center"/>
    </xf>
    <xf numFmtId="0" fontId="7" fillId="2" borderId="0" xfId="1" applyFill="1" applyAlignment="1" applyProtection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</cellXfs>
  <cellStyles count="31">
    <cellStyle name="Hiperlink" xfId="1" builtinId="8"/>
    <cellStyle name="Normal" xfId="0" builtinId="0"/>
    <cellStyle name="Normal 10" xfId="4" xr:uid="{53CBEC07-537A-465F-97B8-91014C1B159A}"/>
    <cellStyle name="Normal 16" xfId="5" xr:uid="{1D46AF6F-F592-476F-BA0B-B18C70BEBC2E}"/>
    <cellStyle name="Normal 19 3" xfId="6" xr:uid="{F73D98BA-180A-423B-8A16-8CA0D6B18C1C}"/>
    <cellStyle name="Normal 19 3 2" xfId="12" xr:uid="{47AB4199-60C2-4531-B24C-BE31B94364EA}"/>
    <cellStyle name="Normal 19 3 2 2" xfId="16" xr:uid="{6F32D0B4-55BE-4883-B783-65098B2037D0}"/>
    <cellStyle name="Normal 19 3 2 3" xfId="20" xr:uid="{B56DAA33-1E0D-4ED4-BB53-FAD2F9C343AD}"/>
    <cellStyle name="Normal 19 3 2 4" xfId="24" xr:uid="{6A365ABB-D562-483A-8689-2B7E24533AE5}"/>
    <cellStyle name="Normal 19 3 2 5" xfId="30" xr:uid="{90E3B728-E855-49D0-9459-E0AD2B1FBC41}"/>
    <cellStyle name="Normal 19 3 3" xfId="13" xr:uid="{154FE278-0D10-43DC-B880-3F76ECB47772}"/>
    <cellStyle name="Normal 19 3 4" xfId="17" xr:uid="{08E8F3CA-79D0-4FEF-B4CB-10A6EB1D840F}"/>
    <cellStyle name="Normal 19 3 5" xfId="21" xr:uid="{FC23E500-FDA9-4C17-885B-413EA071100C}"/>
    <cellStyle name="Normal 19 3 6" xfId="25" xr:uid="{A6E673C8-2BB7-4371-B5BC-9C2285060934}"/>
    <cellStyle name="Normal 2" xfId="7" xr:uid="{ABCC9591-F480-40FB-8EE2-6E94A7D68643}"/>
    <cellStyle name="Normal 2 2" xfId="2" xr:uid="{0E34706D-3095-463E-B20B-1F5D15B76A2A}"/>
    <cellStyle name="Normal 2 3" xfId="8" xr:uid="{4847B148-7DF2-43BE-BEA5-C8194AF5AF7F}"/>
    <cellStyle name="Normal 3" xfId="3" xr:uid="{03AAED20-2C52-46AA-8021-0D97B9B27A92}"/>
    <cellStyle name="Normal 31 7" xfId="9" xr:uid="{D57C90BB-4988-4D75-BF37-95F20A1A0C3B}"/>
    <cellStyle name="Normal 31 7 2" xfId="14" xr:uid="{30C9C5E5-9FA2-4B94-9E7C-776BCE930F32}"/>
    <cellStyle name="Normal 31 7 2 2" xfId="29" xr:uid="{E39C872A-3F00-4CF7-922B-65A6B5F16BE8}"/>
    <cellStyle name="Normal 31 7 3" xfId="18" xr:uid="{519EB77A-FB3C-4160-B7D3-4BA5C01C471E}"/>
    <cellStyle name="Normal 31 7 4" xfId="22" xr:uid="{503944EB-D9A1-4859-B84D-2FF08E46136E}"/>
    <cellStyle name="Normal 31 7 5" xfId="26" xr:uid="{B59E3F70-8AB4-4F94-8606-C42DFD4204CD}"/>
    <cellStyle name="Normal 37" xfId="10" xr:uid="{85B6E5BA-EA0D-4A17-B0C1-416C88FBFDAF}"/>
    <cellStyle name="Normal 37 2" xfId="15" xr:uid="{886DF95E-1295-4039-8CE7-08C262CBAE7F}"/>
    <cellStyle name="Normal 37 2 2" xfId="28" xr:uid="{DFC06966-3A8F-48D2-83DC-A14554FFDAFD}"/>
    <cellStyle name="Normal 37 3" xfId="19" xr:uid="{368CBEAF-867C-4B13-ADC4-9C0BC63AA32A}"/>
    <cellStyle name="Normal 37 4" xfId="23" xr:uid="{162CACE7-42E3-4FDC-8E62-6DF18297157F}"/>
    <cellStyle name="Normal 37 5" xfId="27" xr:uid="{477FC8FD-E5BF-4050-A482-EB6C6B8C877E}"/>
    <cellStyle name="Normal 4 2" xfId="11" xr:uid="{D8BDCF8C-A55F-40F9-9AC0-E6EB1A7D03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a.gov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esearch.stlouisfed.org/fred2/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research.stlouisfed.org/fred2/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0"/>
  <sheetViews>
    <sheetView showGridLines="0" tabSelected="1" zoomScale="88" workbookViewId="0">
      <pane xSplit="1" ySplit="4" topLeftCell="B402" activePane="bottomRight" state="frozen"/>
      <selection pane="topRight" activeCell="B1" sqref="B1"/>
      <selection pane="bottomLeft" activeCell="A4" sqref="A4"/>
      <selection pane="bottomRight" activeCell="D423" sqref="D423"/>
    </sheetView>
  </sheetViews>
  <sheetFormatPr defaultColWidth="9.109375" defaultRowHeight="13.8" x14ac:dyDescent="0.3"/>
  <cols>
    <col min="1" max="1" width="8.5546875" style="2" customWidth="1"/>
    <col min="2" max="2" width="21.109375" style="24" customWidth="1"/>
    <col min="3" max="3" width="19.5546875" style="24" customWidth="1"/>
    <col min="4" max="4" width="23.109375" style="24" customWidth="1"/>
    <col min="5" max="5" width="9.5546875" style="2" bestFit="1" customWidth="1"/>
    <col min="6" max="6" width="9.44140625" style="2" bestFit="1" customWidth="1"/>
    <col min="7" max="16384" width="9.109375" style="2"/>
  </cols>
  <sheetData>
    <row r="1" spans="1:6" x14ac:dyDescent="0.3">
      <c r="A1" s="34" t="s">
        <v>2</v>
      </c>
      <c r="B1" s="34"/>
      <c r="C1" s="34"/>
      <c r="D1" s="34"/>
    </row>
    <row r="2" spans="1:6" x14ac:dyDescent="0.3">
      <c r="A2" s="34" t="s">
        <v>6</v>
      </c>
      <c r="B2" s="34"/>
      <c r="C2" s="34"/>
      <c r="D2" s="34"/>
    </row>
    <row r="3" spans="1:6" x14ac:dyDescent="0.3">
      <c r="A3" s="35" t="s">
        <v>9</v>
      </c>
      <c r="B3" s="34"/>
      <c r="C3" s="34"/>
      <c r="D3" s="34"/>
    </row>
    <row r="4" spans="1:6" s="3" customFormat="1" ht="24.75" customHeight="1" x14ac:dyDescent="0.3">
      <c r="A4" s="4" t="s">
        <v>0</v>
      </c>
      <c r="B4" s="4" t="s">
        <v>38</v>
      </c>
      <c r="C4" s="4" t="s">
        <v>39</v>
      </c>
      <c r="D4" s="4" t="s">
        <v>3</v>
      </c>
    </row>
    <row r="5" spans="1:6" x14ac:dyDescent="0.3">
      <c r="A5" s="5">
        <v>33604</v>
      </c>
      <c r="B5" s="7">
        <v>35.497999999999998</v>
      </c>
      <c r="C5" s="7">
        <v>14.753</v>
      </c>
      <c r="D5" s="8">
        <v>50.250999999999998</v>
      </c>
    </row>
    <row r="6" spans="1:6" x14ac:dyDescent="0.3">
      <c r="A6" s="5">
        <v>33635</v>
      </c>
      <c r="B6" s="7">
        <v>36.853999999999999</v>
      </c>
      <c r="C6" s="7">
        <v>14.827999999999999</v>
      </c>
      <c r="D6" s="8">
        <v>51.682000000000002</v>
      </c>
      <c r="E6" s="6"/>
    </row>
    <row r="7" spans="1:6" x14ac:dyDescent="0.3">
      <c r="A7" s="5">
        <v>33664</v>
      </c>
      <c r="B7" s="7">
        <v>35.710999999999999</v>
      </c>
      <c r="C7" s="7">
        <v>14.583</v>
      </c>
      <c r="D7" s="8">
        <v>50.293999999999997</v>
      </c>
      <c r="E7" s="6"/>
      <c r="F7" s="6"/>
    </row>
    <row r="8" spans="1:6" x14ac:dyDescent="0.3">
      <c r="A8" s="5">
        <v>33695</v>
      </c>
      <c r="B8" s="7">
        <v>35.439</v>
      </c>
      <c r="C8" s="7">
        <v>14.863</v>
      </c>
      <c r="D8" s="8">
        <v>50.302</v>
      </c>
      <c r="E8" s="6"/>
      <c r="F8" s="6"/>
    </row>
    <row r="9" spans="1:6" x14ac:dyDescent="0.3">
      <c r="A9" s="5">
        <v>33725</v>
      </c>
      <c r="B9" s="7">
        <v>35.402999999999999</v>
      </c>
      <c r="C9" s="7">
        <v>14.641</v>
      </c>
      <c r="D9" s="8">
        <v>50.043999999999997</v>
      </c>
      <c r="E9" s="6"/>
      <c r="F9" s="6"/>
    </row>
    <row r="10" spans="1:6" x14ac:dyDescent="0.3">
      <c r="A10" s="5">
        <v>33756</v>
      </c>
      <c r="B10" s="7">
        <v>37.098999999999997</v>
      </c>
      <c r="C10" s="7">
        <v>14.628</v>
      </c>
      <c r="D10" s="8">
        <v>51.726999999999997</v>
      </c>
      <c r="E10" s="6"/>
      <c r="F10" s="6"/>
    </row>
    <row r="11" spans="1:6" x14ac:dyDescent="0.3">
      <c r="A11" s="5">
        <v>33786</v>
      </c>
      <c r="B11" s="7">
        <v>37.753</v>
      </c>
      <c r="C11" s="7">
        <v>14.78</v>
      </c>
      <c r="D11" s="8">
        <v>52.533000000000001</v>
      </c>
      <c r="E11" s="6"/>
      <c r="F11" s="6"/>
    </row>
    <row r="12" spans="1:6" x14ac:dyDescent="0.3">
      <c r="A12" s="5">
        <v>33817</v>
      </c>
      <c r="B12" s="7">
        <v>36.051000000000002</v>
      </c>
      <c r="C12" s="7">
        <v>14.888999999999999</v>
      </c>
      <c r="D12" s="8">
        <v>50.94</v>
      </c>
      <c r="E12" s="6"/>
      <c r="F12" s="6"/>
    </row>
    <row r="13" spans="1:6" x14ac:dyDescent="0.3">
      <c r="A13" s="5">
        <v>33848</v>
      </c>
      <c r="B13" s="7">
        <v>37.042999999999999</v>
      </c>
      <c r="C13" s="7">
        <v>14.941000000000001</v>
      </c>
      <c r="D13" s="8">
        <v>51.984000000000002</v>
      </c>
      <c r="E13" s="6"/>
      <c r="F13" s="6"/>
    </row>
    <row r="14" spans="1:6" x14ac:dyDescent="0.3">
      <c r="A14" s="5">
        <v>33878</v>
      </c>
      <c r="B14" s="7">
        <v>37.997</v>
      </c>
      <c r="C14" s="7">
        <v>15.038</v>
      </c>
      <c r="D14" s="8">
        <v>53.034999999999997</v>
      </c>
      <c r="E14" s="6"/>
      <c r="F14" s="6"/>
    </row>
    <row r="15" spans="1:6" x14ac:dyDescent="0.3">
      <c r="A15" s="5">
        <v>33909</v>
      </c>
      <c r="B15" s="7">
        <v>37.518999999999998</v>
      </c>
      <c r="C15" s="7">
        <v>14.727</v>
      </c>
      <c r="D15" s="8">
        <v>52.246000000000002</v>
      </c>
      <c r="E15" s="6"/>
      <c r="F15" s="6"/>
    </row>
    <row r="16" spans="1:6" x14ac:dyDescent="0.3">
      <c r="A16" s="5">
        <v>33939</v>
      </c>
      <c r="B16" s="7">
        <v>37.264000000000003</v>
      </c>
      <c r="C16" s="7">
        <v>14.579000000000001</v>
      </c>
      <c r="D16" s="8">
        <v>51.843000000000004</v>
      </c>
      <c r="E16" s="6"/>
      <c r="F16" s="6"/>
    </row>
    <row r="17" spans="1:6" x14ac:dyDescent="0.3">
      <c r="A17" s="5">
        <v>33970</v>
      </c>
      <c r="B17" s="7">
        <v>37.411000000000001</v>
      </c>
      <c r="C17" s="7">
        <v>15.157</v>
      </c>
      <c r="D17" s="8">
        <v>52.567999999999998</v>
      </c>
      <c r="E17" s="6"/>
      <c r="F17" s="6"/>
    </row>
    <row r="18" spans="1:6" x14ac:dyDescent="0.3">
      <c r="A18" s="5">
        <v>34001</v>
      </c>
      <c r="B18" s="7">
        <v>37.002000000000002</v>
      </c>
      <c r="C18" s="7">
        <v>15.478</v>
      </c>
      <c r="D18" s="8">
        <v>52.48</v>
      </c>
      <c r="E18" s="6"/>
      <c r="F18" s="6"/>
    </row>
    <row r="19" spans="1:6" x14ac:dyDescent="0.3">
      <c r="A19" s="5">
        <v>34029</v>
      </c>
      <c r="B19" s="7">
        <v>37.686</v>
      </c>
      <c r="C19" s="7">
        <v>15.349</v>
      </c>
      <c r="D19" s="8">
        <v>53.034999999999997</v>
      </c>
      <c r="E19" s="6"/>
      <c r="F19" s="6"/>
    </row>
    <row r="20" spans="1:6" x14ac:dyDescent="0.3">
      <c r="A20" s="5">
        <v>34060</v>
      </c>
      <c r="B20" s="7">
        <v>37.588999999999999</v>
      </c>
      <c r="C20" s="7">
        <v>15.55</v>
      </c>
      <c r="D20" s="8">
        <v>53.139000000000003</v>
      </c>
      <c r="E20" s="6"/>
      <c r="F20" s="6"/>
    </row>
    <row r="21" spans="1:6" x14ac:dyDescent="0.3">
      <c r="A21" s="5">
        <v>34090</v>
      </c>
      <c r="B21" s="7">
        <v>38.820999999999998</v>
      </c>
      <c r="C21" s="7">
        <v>15.407999999999999</v>
      </c>
      <c r="D21" s="8">
        <v>54.228999999999999</v>
      </c>
      <c r="E21" s="6"/>
      <c r="F21" s="6"/>
    </row>
    <row r="22" spans="1:6" x14ac:dyDescent="0.3">
      <c r="A22" s="5">
        <v>34121</v>
      </c>
      <c r="B22" s="7">
        <v>36.847000000000001</v>
      </c>
      <c r="C22" s="7">
        <v>15.499000000000001</v>
      </c>
      <c r="D22" s="8">
        <v>52.345999999999997</v>
      </c>
      <c r="E22" s="6"/>
      <c r="F22" s="6"/>
    </row>
    <row r="23" spans="1:6" x14ac:dyDescent="0.3">
      <c r="A23" s="5">
        <v>34151</v>
      </c>
      <c r="B23" s="7">
        <v>37.215000000000003</v>
      </c>
      <c r="C23" s="7">
        <v>15.603</v>
      </c>
      <c r="D23" s="8">
        <v>52.817999999999998</v>
      </c>
      <c r="E23" s="6"/>
      <c r="F23" s="6"/>
    </row>
    <row r="24" spans="1:6" x14ac:dyDescent="0.3">
      <c r="A24" s="5">
        <v>34182</v>
      </c>
      <c r="B24" s="7">
        <v>37.561</v>
      </c>
      <c r="C24" s="7">
        <v>15.663</v>
      </c>
      <c r="D24" s="8">
        <v>53.223999999999997</v>
      </c>
      <c r="E24" s="6"/>
      <c r="F24" s="6"/>
    </row>
    <row r="25" spans="1:6" x14ac:dyDescent="0.3">
      <c r="A25" s="5">
        <v>34213</v>
      </c>
      <c r="B25" s="7">
        <v>38.206000000000003</v>
      </c>
      <c r="C25" s="7">
        <v>15.442</v>
      </c>
      <c r="D25" s="8">
        <v>53.648000000000003</v>
      </c>
      <c r="E25" s="6"/>
      <c r="F25" s="6"/>
    </row>
    <row r="26" spans="1:6" x14ac:dyDescent="0.3">
      <c r="A26" s="5">
        <v>34243</v>
      </c>
      <c r="B26" s="7">
        <v>39.511000000000003</v>
      </c>
      <c r="C26" s="7">
        <v>15.965</v>
      </c>
      <c r="D26" s="8">
        <v>55.475999999999999</v>
      </c>
      <c r="E26" s="6"/>
      <c r="F26" s="6"/>
    </row>
    <row r="27" spans="1:6" x14ac:dyDescent="0.3">
      <c r="A27" s="5">
        <v>34274</v>
      </c>
      <c r="B27" s="7">
        <v>39.253999999999998</v>
      </c>
      <c r="C27" s="7">
        <v>15.090999999999999</v>
      </c>
      <c r="D27" s="8">
        <v>54.344999999999999</v>
      </c>
      <c r="E27" s="6"/>
      <c r="F27" s="6"/>
    </row>
    <row r="28" spans="1:6" x14ac:dyDescent="0.3">
      <c r="A28" s="5">
        <v>34304</v>
      </c>
      <c r="B28" s="7">
        <v>39.841000000000001</v>
      </c>
      <c r="C28" s="7">
        <v>15.711</v>
      </c>
      <c r="D28" s="8">
        <v>55.552</v>
      </c>
      <c r="E28" s="6"/>
      <c r="F28" s="6"/>
    </row>
    <row r="29" spans="1:6" x14ac:dyDescent="0.3">
      <c r="A29" s="5">
        <v>34335</v>
      </c>
      <c r="B29" s="7">
        <v>39.720999999999997</v>
      </c>
      <c r="C29" s="7">
        <v>15.438000000000001</v>
      </c>
      <c r="D29" s="8">
        <v>55.158999999999999</v>
      </c>
      <c r="E29" s="6"/>
      <c r="F29" s="6"/>
    </row>
    <row r="30" spans="1:6" x14ac:dyDescent="0.3">
      <c r="A30" s="5">
        <v>34366</v>
      </c>
      <c r="B30" s="7">
        <v>37.85</v>
      </c>
      <c r="C30" s="7">
        <v>15.879</v>
      </c>
      <c r="D30" s="8">
        <v>53.728999999999999</v>
      </c>
      <c r="E30" s="6"/>
      <c r="F30" s="6"/>
    </row>
    <row r="31" spans="1:6" x14ac:dyDescent="0.3">
      <c r="A31" s="5">
        <v>34394</v>
      </c>
      <c r="B31" s="7">
        <v>41.262</v>
      </c>
      <c r="C31" s="7">
        <v>17.045000000000002</v>
      </c>
      <c r="D31" s="8">
        <v>58.307000000000002</v>
      </c>
      <c r="E31" s="6"/>
      <c r="F31" s="6"/>
    </row>
    <row r="32" spans="1:6" x14ac:dyDescent="0.3">
      <c r="A32" s="5">
        <v>34425</v>
      </c>
      <c r="B32" s="7">
        <v>39.987000000000002</v>
      </c>
      <c r="C32" s="7">
        <v>16.449000000000002</v>
      </c>
      <c r="D32" s="8">
        <v>56.436</v>
      </c>
      <c r="E32" s="6"/>
      <c r="F32" s="6"/>
    </row>
    <row r="33" spans="1:6" x14ac:dyDescent="0.3">
      <c r="A33" s="5">
        <v>34455</v>
      </c>
      <c r="B33" s="7">
        <v>40.747</v>
      </c>
      <c r="C33" s="7">
        <v>16.594999999999999</v>
      </c>
      <c r="D33" s="8">
        <v>57.341999999999999</v>
      </c>
      <c r="E33" s="6"/>
      <c r="F33" s="6"/>
    </row>
    <row r="34" spans="1:6" x14ac:dyDescent="0.3">
      <c r="A34" s="5">
        <v>34486</v>
      </c>
      <c r="B34" s="7">
        <v>41.517000000000003</v>
      </c>
      <c r="C34" s="7">
        <v>16.934000000000001</v>
      </c>
      <c r="D34" s="8">
        <v>58.451000000000001</v>
      </c>
      <c r="E34" s="6"/>
      <c r="F34" s="6"/>
    </row>
    <row r="35" spans="1:6" x14ac:dyDescent="0.3">
      <c r="A35" s="5">
        <v>34516</v>
      </c>
      <c r="B35" s="7">
        <v>41.475000000000001</v>
      </c>
      <c r="C35" s="7">
        <v>17.016999999999999</v>
      </c>
      <c r="D35" s="8">
        <v>58.491999999999997</v>
      </c>
      <c r="E35" s="6"/>
      <c r="F35" s="6"/>
    </row>
    <row r="36" spans="1:6" x14ac:dyDescent="0.3">
      <c r="A36" s="5">
        <v>34547</v>
      </c>
      <c r="B36" s="7">
        <v>43.521999999999998</v>
      </c>
      <c r="C36" s="7">
        <v>16.885000000000002</v>
      </c>
      <c r="D36" s="8">
        <v>60.406999999999996</v>
      </c>
      <c r="E36" s="6"/>
      <c r="F36" s="6"/>
    </row>
    <row r="37" spans="1:6" x14ac:dyDescent="0.3">
      <c r="A37" s="5">
        <v>34578</v>
      </c>
      <c r="B37" s="7">
        <v>43.95</v>
      </c>
      <c r="C37" s="7">
        <v>16.765000000000001</v>
      </c>
      <c r="D37" s="8">
        <v>60.715000000000003</v>
      </c>
      <c r="E37" s="6"/>
      <c r="F37" s="6"/>
    </row>
    <row r="38" spans="1:6" x14ac:dyDescent="0.3">
      <c r="A38" s="5">
        <v>34608</v>
      </c>
      <c r="B38" s="7">
        <v>43.087000000000003</v>
      </c>
      <c r="C38" s="7">
        <v>16.774000000000001</v>
      </c>
      <c r="D38" s="8">
        <v>59.860999999999997</v>
      </c>
      <c r="E38" s="6"/>
      <c r="F38" s="6"/>
    </row>
    <row r="39" spans="1:6" x14ac:dyDescent="0.3">
      <c r="A39" s="5">
        <v>34639</v>
      </c>
      <c r="B39" s="7">
        <v>44.28</v>
      </c>
      <c r="C39" s="7">
        <v>17.251999999999999</v>
      </c>
      <c r="D39" s="8">
        <v>61.531999999999996</v>
      </c>
      <c r="E39" s="6"/>
      <c r="F39" s="6"/>
    </row>
    <row r="40" spans="1:6" x14ac:dyDescent="0.3">
      <c r="A40" s="5">
        <v>34669</v>
      </c>
      <c r="B40" s="7">
        <v>45.460999999999999</v>
      </c>
      <c r="C40" s="7">
        <v>17.364000000000001</v>
      </c>
      <c r="D40" s="8">
        <v>62.825000000000003</v>
      </c>
      <c r="E40" s="6"/>
      <c r="F40" s="6"/>
    </row>
    <row r="41" spans="1:6" x14ac:dyDescent="0.3">
      <c r="A41" s="5">
        <v>34700</v>
      </c>
      <c r="B41" s="7">
        <v>45.457999999999998</v>
      </c>
      <c r="C41" s="7">
        <v>17.66</v>
      </c>
      <c r="D41" s="8">
        <v>63.118000000000002</v>
      </c>
      <c r="E41" s="6"/>
      <c r="F41" s="6"/>
    </row>
    <row r="42" spans="1:6" x14ac:dyDescent="0.3">
      <c r="A42" s="5">
        <v>34731</v>
      </c>
      <c r="B42" s="7">
        <v>46.030999999999999</v>
      </c>
      <c r="C42" s="7">
        <v>17.045999999999999</v>
      </c>
      <c r="D42" s="8">
        <v>63.076999999999998</v>
      </c>
      <c r="E42" s="6"/>
      <c r="F42" s="6"/>
    </row>
    <row r="43" spans="1:6" x14ac:dyDescent="0.3">
      <c r="A43" s="5">
        <v>34759</v>
      </c>
      <c r="B43" s="7">
        <v>46.881999999999998</v>
      </c>
      <c r="C43" s="7">
        <v>17.466999999999999</v>
      </c>
      <c r="D43" s="8">
        <v>64.349000000000004</v>
      </c>
      <c r="E43" s="6"/>
      <c r="F43" s="6"/>
    </row>
    <row r="44" spans="1:6" x14ac:dyDescent="0.3">
      <c r="A44" s="5">
        <v>34790</v>
      </c>
      <c r="B44" s="7">
        <v>47.164999999999999</v>
      </c>
      <c r="C44" s="7">
        <v>17.908999999999999</v>
      </c>
      <c r="D44" s="8">
        <v>65.073999999999998</v>
      </c>
      <c r="E44" s="6"/>
      <c r="F44" s="6"/>
    </row>
    <row r="45" spans="1:6" x14ac:dyDescent="0.3">
      <c r="A45" s="5">
        <v>34820</v>
      </c>
      <c r="B45" s="7">
        <v>47.741999999999997</v>
      </c>
      <c r="C45" s="7">
        <v>18.013000000000002</v>
      </c>
      <c r="D45" s="8">
        <v>65.754999999999995</v>
      </c>
      <c r="E45" s="6"/>
      <c r="F45" s="6"/>
    </row>
    <row r="46" spans="1:6" x14ac:dyDescent="0.3">
      <c r="A46" s="5">
        <v>34851</v>
      </c>
      <c r="B46" s="7">
        <v>47.613999999999997</v>
      </c>
      <c r="C46" s="7">
        <v>17.241</v>
      </c>
      <c r="D46" s="8">
        <v>64.855000000000004</v>
      </c>
      <c r="E46" s="6"/>
      <c r="F46" s="6"/>
    </row>
    <row r="47" spans="1:6" x14ac:dyDescent="0.3">
      <c r="A47" s="5">
        <v>34881</v>
      </c>
      <c r="B47" s="7">
        <v>47.984999999999999</v>
      </c>
      <c r="C47" s="7">
        <v>18.574999999999999</v>
      </c>
      <c r="D47" s="8">
        <v>66.56</v>
      </c>
      <c r="E47" s="6"/>
      <c r="F47" s="6"/>
    </row>
    <row r="48" spans="1:6" x14ac:dyDescent="0.3">
      <c r="A48" s="5">
        <v>34912</v>
      </c>
      <c r="B48" s="7">
        <v>48.77</v>
      </c>
      <c r="C48" s="7">
        <v>18.699000000000002</v>
      </c>
      <c r="D48" s="8">
        <v>67.468999999999994</v>
      </c>
      <c r="E48" s="6"/>
      <c r="F48" s="6"/>
    </row>
    <row r="49" spans="1:6" x14ac:dyDescent="0.3">
      <c r="A49" s="5">
        <v>34943</v>
      </c>
      <c r="B49" s="7">
        <v>49.780999999999999</v>
      </c>
      <c r="C49" s="7">
        <v>19.161999999999999</v>
      </c>
      <c r="D49" s="8">
        <v>68.942999999999998</v>
      </c>
      <c r="E49" s="6"/>
      <c r="F49" s="6"/>
    </row>
    <row r="50" spans="1:6" x14ac:dyDescent="0.3">
      <c r="A50" s="5">
        <v>34973</v>
      </c>
      <c r="B50" s="7">
        <v>49.271999999999998</v>
      </c>
      <c r="C50" s="7">
        <v>18.832999999999998</v>
      </c>
      <c r="D50" s="8">
        <v>68.105000000000004</v>
      </c>
      <c r="E50" s="6"/>
      <c r="F50" s="6"/>
    </row>
    <row r="51" spans="1:6" x14ac:dyDescent="0.3">
      <c r="A51" s="5">
        <v>35004</v>
      </c>
      <c r="B51" s="7">
        <v>48.851999999999997</v>
      </c>
      <c r="C51" s="7">
        <v>19.157</v>
      </c>
      <c r="D51" s="8">
        <v>68.009</v>
      </c>
      <c r="E51" s="6"/>
      <c r="F51" s="6"/>
    </row>
    <row r="52" spans="1:6" x14ac:dyDescent="0.3">
      <c r="A52" s="5">
        <v>35034</v>
      </c>
      <c r="B52" s="7">
        <v>49.652999999999999</v>
      </c>
      <c r="C52" s="7">
        <v>19.417999999999999</v>
      </c>
      <c r="D52" s="8">
        <v>69.070999999999998</v>
      </c>
      <c r="E52" s="6"/>
      <c r="F52" s="6"/>
    </row>
    <row r="53" spans="1:6" x14ac:dyDescent="0.3">
      <c r="A53" s="5">
        <v>35065</v>
      </c>
      <c r="B53" s="7">
        <v>49.554000000000002</v>
      </c>
      <c r="C53" s="7">
        <v>18.745000000000001</v>
      </c>
      <c r="D53" s="8">
        <v>68.299000000000007</v>
      </c>
      <c r="E53" s="6"/>
      <c r="F53" s="6"/>
    </row>
    <row r="54" spans="1:6" x14ac:dyDescent="0.3">
      <c r="A54" s="5">
        <v>35096</v>
      </c>
      <c r="B54" s="7">
        <v>50.972999999999999</v>
      </c>
      <c r="C54" s="7">
        <v>18.925999999999998</v>
      </c>
      <c r="D54" s="8">
        <v>69.899000000000001</v>
      </c>
      <c r="E54" s="6"/>
      <c r="F54" s="6"/>
    </row>
    <row r="55" spans="1:6" x14ac:dyDescent="0.3">
      <c r="A55" s="5">
        <v>35125</v>
      </c>
      <c r="B55" s="7">
        <v>50.026000000000003</v>
      </c>
      <c r="C55" s="7">
        <v>19.771000000000001</v>
      </c>
      <c r="D55" s="8">
        <v>69.796999999999997</v>
      </c>
      <c r="E55" s="6"/>
      <c r="F55" s="6"/>
    </row>
    <row r="56" spans="1:6" x14ac:dyDescent="0.3">
      <c r="A56" s="5">
        <v>35156</v>
      </c>
      <c r="B56" s="7">
        <v>50.796999999999997</v>
      </c>
      <c r="C56" s="7">
        <v>19.329000000000001</v>
      </c>
      <c r="D56" s="8">
        <v>70.126000000000005</v>
      </c>
      <c r="E56" s="6"/>
      <c r="F56" s="6"/>
    </row>
    <row r="57" spans="1:6" x14ac:dyDescent="0.3">
      <c r="A57" s="5">
        <v>35186</v>
      </c>
      <c r="B57" s="7">
        <v>50.914000000000001</v>
      </c>
      <c r="C57" s="7">
        <v>20.114999999999998</v>
      </c>
      <c r="D57" s="8">
        <v>71.028999999999996</v>
      </c>
      <c r="E57" s="6"/>
      <c r="F57" s="6"/>
    </row>
    <row r="58" spans="1:6" x14ac:dyDescent="0.3">
      <c r="A58" s="5">
        <v>35217</v>
      </c>
      <c r="B58" s="7">
        <v>51.15</v>
      </c>
      <c r="C58" s="7">
        <v>19.905999999999999</v>
      </c>
      <c r="D58" s="8">
        <v>71.055999999999997</v>
      </c>
      <c r="E58" s="6"/>
      <c r="F58" s="6"/>
    </row>
    <row r="59" spans="1:6" x14ac:dyDescent="0.3">
      <c r="A59" s="5">
        <v>35247</v>
      </c>
      <c r="B59" s="7">
        <v>50.03</v>
      </c>
      <c r="C59" s="7">
        <v>19.373999999999999</v>
      </c>
      <c r="D59" s="8">
        <v>69.403999999999996</v>
      </c>
      <c r="E59" s="6"/>
      <c r="F59" s="6"/>
    </row>
    <row r="60" spans="1:6" x14ac:dyDescent="0.3">
      <c r="A60" s="5">
        <v>35278</v>
      </c>
      <c r="B60" s="7">
        <v>50.877000000000002</v>
      </c>
      <c r="C60" s="7">
        <v>19.686</v>
      </c>
      <c r="D60" s="8">
        <v>70.563000000000002</v>
      </c>
      <c r="E60" s="6"/>
      <c r="F60" s="6"/>
    </row>
    <row r="61" spans="1:6" x14ac:dyDescent="0.3">
      <c r="A61" s="5">
        <v>35309</v>
      </c>
      <c r="B61" s="7">
        <v>50.948999999999998</v>
      </c>
      <c r="C61" s="7">
        <v>19.603999999999999</v>
      </c>
      <c r="D61" s="8">
        <v>70.552999999999997</v>
      </c>
      <c r="E61" s="6"/>
      <c r="F61" s="6"/>
    </row>
    <row r="62" spans="1:6" x14ac:dyDescent="0.3">
      <c r="A62" s="5">
        <v>35339</v>
      </c>
      <c r="B62" s="7">
        <v>52.305999999999997</v>
      </c>
      <c r="C62" s="7">
        <v>21.463000000000001</v>
      </c>
      <c r="D62" s="8">
        <v>73.769000000000005</v>
      </c>
      <c r="E62" s="6"/>
      <c r="F62" s="6"/>
    </row>
    <row r="63" spans="1:6" x14ac:dyDescent="0.3">
      <c r="A63" s="5">
        <v>35370</v>
      </c>
      <c r="B63" s="7">
        <v>52.698</v>
      </c>
      <c r="C63" s="7">
        <v>21.565000000000001</v>
      </c>
      <c r="D63" s="8">
        <v>74.263000000000005</v>
      </c>
      <c r="E63" s="6"/>
      <c r="F63" s="6"/>
    </row>
    <row r="64" spans="1:6" x14ac:dyDescent="0.3">
      <c r="A64" s="5">
        <v>35400</v>
      </c>
      <c r="B64" s="7">
        <v>51.84</v>
      </c>
      <c r="C64" s="7">
        <v>21.001999999999999</v>
      </c>
      <c r="D64" s="8">
        <v>72.841999999999999</v>
      </c>
      <c r="E64" s="6"/>
      <c r="F64" s="6"/>
    </row>
    <row r="65" spans="1:6" x14ac:dyDescent="0.3">
      <c r="A65" s="5">
        <v>35431</v>
      </c>
      <c r="B65" s="7">
        <v>52.26</v>
      </c>
      <c r="C65" s="7">
        <v>20.65</v>
      </c>
      <c r="D65" s="8">
        <v>72.91</v>
      </c>
      <c r="E65" s="6"/>
      <c r="F65" s="6"/>
    </row>
    <row r="66" spans="1:6" x14ac:dyDescent="0.3">
      <c r="A66" s="5">
        <v>35462</v>
      </c>
      <c r="B66" s="7">
        <v>54.47</v>
      </c>
      <c r="C66" s="7">
        <v>20.754999999999999</v>
      </c>
      <c r="D66" s="8">
        <v>75.224999999999994</v>
      </c>
      <c r="E66" s="6"/>
      <c r="F66" s="6"/>
    </row>
    <row r="67" spans="1:6" x14ac:dyDescent="0.3">
      <c r="A67" s="5">
        <v>35490</v>
      </c>
      <c r="B67" s="7">
        <v>55.94</v>
      </c>
      <c r="C67" s="7">
        <v>21.11</v>
      </c>
      <c r="D67" s="8">
        <v>77.05</v>
      </c>
      <c r="E67" s="6"/>
      <c r="F67" s="6"/>
    </row>
    <row r="68" spans="1:6" x14ac:dyDescent="0.3">
      <c r="A68" s="5">
        <v>35521</v>
      </c>
      <c r="B68" s="7">
        <v>56.621000000000002</v>
      </c>
      <c r="C68" s="7">
        <v>21.148</v>
      </c>
      <c r="D68" s="8">
        <v>77.769000000000005</v>
      </c>
      <c r="E68" s="6"/>
      <c r="F68" s="6"/>
    </row>
    <row r="69" spans="1:6" x14ac:dyDescent="0.3">
      <c r="A69" s="5">
        <v>35551</v>
      </c>
      <c r="B69" s="7">
        <v>56.386000000000003</v>
      </c>
      <c r="C69" s="7">
        <v>21.497</v>
      </c>
      <c r="D69" s="8">
        <v>77.882999999999996</v>
      </c>
      <c r="E69" s="6"/>
      <c r="F69" s="6"/>
    </row>
    <row r="70" spans="1:6" x14ac:dyDescent="0.3">
      <c r="A70" s="5">
        <v>35582</v>
      </c>
      <c r="B70" s="7">
        <v>57.241999999999997</v>
      </c>
      <c r="C70" s="7">
        <v>21.646999999999998</v>
      </c>
      <c r="D70" s="8">
        <v>78.888999999999996</v>
      </c>
      <c r="E70" s="6"/>
      <c r="F70" s="6"/>
    </row>
    <row r="71" spans="1:6" x14ac:dyDescent="0.3">
      <c r="A71" s="5">
        <v>35612</v>
      </c>
      <c r="B71" s="7">
        <v>58.545000000000002</v>
      </c>
      <c r="C71" s="7">
        <v>21.553999999999998</v>
      </c>
      <c r="D71" s="8">
        <v>80.099000000000004</v>
      </c>
      <c r="E71" s="6"/>
      <c r="F71" s="6"/>
    </row>
    <row r="72" spans="1:6" x14ac:dyDescent="0.3">
      <c r="A72" s="5">
        <v>35643</v>
      </c>
      <c r="B72" s="7">
        <v>56.895000000000003</v>
      </c>
      <c r="C72" s="7">
        <v>21.727</v>
      </c>
      <c r="D72" s="8">
        <v>78.622</v>
      </c>
      <c r="E72" s="6"/>
      <c r="F72" s="6"/>
    </row>
    <row r="73" spans="1:6" x14ac:dyDescent="0.3">
      <c r="A73" s="5">
        <v>35674</v>
      </c>
      <c r="B73" s="7">
        <v>57.713999999999999</v>
      </c>
      <c r="C73" s="7">
        <v>21.573</v>
      </c>
      <c r="D73" s="8">
        <v>79.287000000000006</v>
      </c>
      <c r="E73" s="6"/>
      <c r="F73" s="6"/>
    </row>
    <row r="74" spans="1:6" x14ac:dyDescent="0.3">
      <c r="A74" s="5">
        <v>35704</v>
      </c>
      <c r="B74" s="7">
        <v>57.655000000000001</v>
      </c>
      <c r="C74" s="7">
        <v>21.728000000000002</v>
      </c>
      <c r="D74" s="8">
        <v>79.382999999999996</v>
      </c>
      <c r="E74" s="6"/>
      <c r="F74" s="6"/>
    </row>
    <row r="75" spans="1:6" x14ac:dyDescent="0.3">
      <c r="A75" s="5">
        <v>35735</v>
      </c>
      <c r="B75" s="7">
        <v>56.981999999999999</v>
      </c>
      <c r="C75" s="7">
        <v>21.318000000000001</v>
      </c>
      <c r="D75" s="8">
        <v>78.3</v>
      </c>
      <c r="E75" s="6"/>
      <c r="F75" s="6"/>
    </row>
    <row r="76" spans="1:6" x14ac:dyDescent="0.3">
      <c r="A76" s="5">
        <v>35765</v>
      </c>
      <c r="B76" s="7">
        <v>57.654000000000003</v>
      </c>
      <c r="C76" s="7">
        <v>21.384</v>
      </c>
      <c r="D76" s="8">
        <v>79.037999999999997</v>
      </c>
      <c r="E76" s="6"/>
      <c r="F76" s="6"/>
    </row>
    <row r="77" spans="1:6" x14ac:dyDescent="0.3">
      <c r="A77" s="5">
        <v>35796</v>
      </c>
      <c r="B77" s="7">
        <v>57.5</v>
      </c>
      <c r="C77" s="7">
        <v>21.507999999999999</v>
      </c>
      <c r="D77" s="8">
        <v>79.007999999999996</v>
      </c>
      <c r="E77" s="6"/>
      <c r="F77" s="6"/>
    </row>
    <row r="78" spans="1:6" x14ac:dyDescent="0.3">
      <c r="A78" s="5">
        <v>35827</v>
      </c>
      <c r="B78" s="7">
        <v>56.627000000000002</v>
      </c>
      <c r="C78" s="7">
        <v>21.303999999999998</v>
      </c>
      <c r="D78" s="8">
        <v>77.930999999999997</v>
      </c>
      <c r="E78" s="6"/>
      <c r="F78" s="6"/>
    </row>
    <row r="79" spans="1:6" x14ac:dyDescent="0.3">
      <c r="A79" s="5">
        <v>35855</v>
      </c>
      <c r="B79" s="7">
        <v>56.933999999999997</v>
      </c>
      <c r="C79" s="7">
        <v>21.878</v>
      </c>
      <c r="D79" s="8">
        <v>78.811999999999998</v>
      </c>
      <c r="E79" s="6"/>
      <c r="F79" s="6"/>
    </row>
    <row r="80" spans="1:6" x14ac:dyDescent="0.3">
      <c r="A80" s="5">
        <v>35886</v>
      </c>
      <c r="B80" s="7">
        <v>55.228999999999999</v>
      </c>
      <c r="C80" s="7">
        <v>22.396999999999998</v>
      </c>
      <c r="D80" s="8">
        <v>77.626000000000005</v>
      </c>
      <c r="E80" s="6"/>
      <c r="F80" s="6"/>
    </row>
    <row r="81" spans="1:6" x14ac:dyDescent="0.3">
      <c r="A81" s="5">
        <v>35916</v>
      </c>
      <c r="B81" s="7">
        <v>55.073</v>
      </c>
      <c r="C81" s="7">
        <v>22.074000000000002</v>
      </c>
      <c r="D81" s="8">
        <v>77.147000000000006</v>
      </c>
      <c r="E81" s="6"/>
      <c r="F81" s="6"/>
    </row>
    <row r="82" spans="1:6" x14ac:dyDescent="0.3">
      <c r="A82" s="5">
        <v>35947</v>
      </c>
      <c r="B82" s="7">
        <v>55.256999999999998</v>
      </c>
      <c r="C82" s="7">
        <v>21.704000000000001</v>
      </c>
      <c r="D82" s="8">
        <v>76.960999999999999</v>
      </c>
      <c r="E82" s="6"/>
      <c r="F82" s="6"/>
    </row>
    <row r="83" spans="1:6" x14ac:dyDescent="0.3">
      <c r="A83" s="5">
        <v>35977</v>
      </c>
      <c r="B83" s="7">
        <v>54.618000000000002</v>
      </c>
      <c r="C83" s="7">
        <v>21.530999999999999</v>
      </c>
      <c r="D83" s="8">
        <v>76.149000000000001</v>
      </c>
      <c r="E83" s="6"/>
      <c r="F83" s="6"/>
    </row>
    <row r="84" spans="1:6" x14ac:dyDescent="0.3">
      <c r="A84" s="5">
        <v>36008</v>
      </c>
      <c r="B84" s="7">
        <v>53.945</v>
      </c>
      <c r="C84" s="7">
        <v>21.567</v>
      </c>
      <c r="D84" s="8">
        <v>75.512</v>
      </c>
      <c r="E84" s="6"/>
      <c r="F84" s="6"/>
    </row>
    <row r="85" spans="1:6" x14ac:dyDescent="0.3">
      <c r="A85" s="5">
        <v>36039</v>
      </c>
      <c r="B85" s="7">
        <v>55.49</v>
      </c>
      <c r="C85" s="7">
        <v>21.689</v>
      </c>
      <c r="D85" s="8">
        <v>77.179000000000002</v>
      </c>
      <c r="E85" s="6"/>
      <c r="F85" s="6"/>
    </row>
    <row r="86" spans="1:6" x14ac:dyDescent="0.3">
      <c r="A86" s="5">
        <v>36069</v>
      </c>
      <c r="B86" s="7">
        <v>56.962000000000003</v>
      </c>
      <c r="C86" s="7">
        <v>22.388999999999999</v>
      </c>
      <c r="D86" s="8">
        <v>79.350999999999999</v>
      </c>
      <c r="E86" s="6"/>
      <c r="F86" s="6"/>
    </row>
    <row r="87" spans="1:6" x14ac:dyDescent="0.3">
      <c r="A87" s="5">
        <v>36100</v>
      </c>
      <c r="B87" s="7">
        <v>56.948999999999998</v>
      </c>
      <c r="C87" s="7">
        <v>22.167999999999999</v>
      </c>
      <c r="D87" s="8">
        <v>79.117000000000004</v>
      </c>
      <c r="E87" s="6"/>
      <c r="F87" s="6"/>
    </row>
    <row r="88" spans="1:6" x14ac:dyDescent="0.3">
      <c r="A88" s="5">
        <v>36130</v>
      </c>
      <c r="B88" s="7">
        <v>55.832999999999998</v>
      </c>
      <c r="C88" s="7">
        <v>22.548999999999999</v>
      </c>
      <c r="D88" s="8">
        <v>78.382000000000005</v>
      </c>
      <c r="E88" s="6"/>
      <c r="F88" s="6"/>
    </row>
    <row r="89" spans="1:6" x14ac:dyDescent="0.3">
      <c r="A89" s="5">
        <v>36161</v>
      </c>
      <c r="B89" s="7">
        <v>56.268999999999998</v>
      </c>
      <c r="C89" s="7">
        <v>21.565999999999999</v>
      </c>
      <c r="D89" s="8">
        <v>77.834999999999994</v>
      </c>
      <c r="E89" s="6"/>
      <c r="F89" s="6"/>
    </row>
    <row r="90" spans="1:6" x14ac:dyDescent="0.3">
      <c r="A90" s="5">
        <v>36192</v>
      </c>
      <c r="B90" s="7">
        <v>55.645000000000003</v>
      </c>
      <c r="C90" s="7">
        <v>21.791</v>
      </c>
      <c r="D90" s="8">
        <v>77.436000000000007</v>
      </c>
      <c r="E90" s="6"/>
      <c r="F90" s="6"/>
    </row>
    <row r="91" spans="1:6" x14ac:dyDescent="0.3">
      <c r="A91" s="5">
        <v>36220</v>
      </c>
      <c r="B91" s="7">
        <v>55.99</v>
      </c>
      <c r="C91" s="7">
        <v>22.253</v>
      </c>
      <c r="D91" s="8">
        <v>78.242999999999995</v>
      </c>
      <c r="E91" s="6"/>
      <c r="F91" s="6"/>
    </row>
    <row r="92" spans="1:6" x14ac:dyDescent="0.3">
      <c r="A92" s="5">
        <v>36251</v>
      </c>
      <c r="B92" s="7">
        <v>56.881999999999998</v>
      </c>
      <c r="C92" s="7">
        <v>21.835000000000001</v>
      </c>
      <c r="D92" s="8">
        <v>78.715999999999994</v>
      </c>
      <c r="E92" s="6"/>
      <c r="F92" s="6"/>
    </row>
    <row r="93" spans="1:6" x14ac:dyDescent="0.3">
      <c r="A93" s="5">
        <v>36281</v>
      </c>
      <c r="B93" s="7">
        <v>56.722999999999999</v>
      </c>
      <c r="C93" s="7">
        <v>22.059000000000001</v>
      </c>
      <c r="D93" s="8">
        <v>78.781999999999996</v>
      </c>
      <c r="E93" s="6"/>
      <c r="F93" s="6"/>
    </row>
    <row r="94" spans="1:6" x14ac:dyDescent="0.3">
      <c r="A94" s="5">
        <v>36312</v>
      </c>
      <c r="B94" s="7">
        <v>56.664999999999999</v>
      </c>
      <c r="C94" s="7">
        <v>22.405000000000001</v>
      </c>
      <c r="D94" s="8">
        <v>79.069999999999993</v>
      </c>
      <c r="E94" s="6"/>
      <c r="F94" s="6"/>
    </row>
    <row r="95" spans="1:6" x14ac:dyDescent="0.3">
      <c r="A95" s="5">
        <v>36342</v>
      </c>
      <c r="B95" s="7">
        <v>57.5</v>
      </c>
      <c r="C95" s="7">
        <v>22.518999999999998</v>
      </c>
      <c r="D95" s="8">
        <v>80.019000000000005</v>
      </c>
      <c r="E95" s="6"/>
      <c r="F95" s="6"/>
    </row>
    <row r="96" spans="1:6" x14ac:dyDescent="0.3">
      <c r="A96" s="5">
        <v>36373</v>
      </c>
      <c r="B96" s="7">
        <v>58.93</v>
      </c>
      <c r="C96" s="7">
        <v>22.577999999999999</v>
      </c>
      <c r="D96" s="8">
        <v>81.507999999999996</v>
      </c>
      <c r="E96" s="6"/>
      <c r="F96" s="6"/>
    </row>
    <row r="97" spans="1:6" x14ac:dyDescent="0.3">
      <c r="A97" s="5">
        <v>36404</v>
      </c>
      <c r="B97" s="7">
        <v>59.92</v>
      </c>
      <c r="C97" s="7">
        <v>22.798000000000002</v>
      </c>
      <c r="D97" s="8">
        <v>82.718000000000004</v>
      </c>
      <c r="E97" s="6"/>
      <c r="F97" s="6"/>
    </row>
    <row r="98" spans="1:6" x14ac:dyDescent="0.3">
      <c r="A98" s="5">
        <v>36434</v>
      </c>
      <c r="B98" s="7">
        <v>60.274000000000001</v>
      </c>
      <c r="C98" s="7">
        <v>23.135999999999999</v>
      </c>
      <c r="D98" s="8">
        <v>83.41</v>
      </c>
      <c r="E98" s="6"/>
      <c r="F98" s="6"/>
    </row>
    <row r="99" spans="1:6" x14ac:dyDescent="0.3">
      <c r="A99" s="5">
        <v>36465</v>
      </c>
      <c r="B99" s="7">
        <v>60.835999999999999</v>
      </c>
      <c r="C99" s="7">
        <v>23.45</v>
      </c>
      <c r="D99" s="8">
        <v>84.286000000000001</v>
      </c>
      <c r="E99" s="6"/>
      <c r="F99" s="6"/>
    </row>
    <row r="100" spans="1:6" x14ac:dyDescent="0.3">
      <c r="A100" s="5">
        <v>36495</v>
      </c>
      <c r="B100" s="7">
        <v>62.585000000000001</v>
      </c>
      <c r="C100" s="7">
        <v>22.396999999999998</v>
      </c>
      <c r="D100" s="8">
        <v>84.983000000000004</v>
      </c>
      <c r="E100" s="6"/>
      <c r="F100" s="6"/>
    </row>
    <row r="101" spans="1:6" x14ac:dyDescent="0.3">
      <c r="A101" s="5">
        <v>36526</v>
      </c>
      <c r="B101" s="7">
        <v>62.482999999999997</v>
      </c>
      <c r="C101" s="7">
        <v>23.074000000000002</v>
      </c>
      <c r="D101" s="8">
        <v>85.555999999999997</v>
      </c>
      <c r="E101" s="6"/>
      <c r="F101" s="6"/>
    </row>
    <row r="102" spans="1:6" x14ac:dyDescent="0.3">
      <c r="A102" s="5">
        <v>36557</v>
      </c>
      <c r="B102" s="7">
        <v>62.424999999999997</v>
      </c>
      <c r="C102" s="7">
        <v>23.631</v>
      </c>
      <c r="D102" s="8">
        <v>86.055000000000007</v>
      </c>
      <c r="E102" s="6"/>
      <c r="F102" s="6"/>
    </row>
    <row r="103" spans="1:6" x14ac:dyDescent="0.3">
      <c r="A103" s="5">
        <v>36586</v>
      </c>
      <c r="B103" s="7">
        <v>63.539000000000001</v>
      </c>
      <c r="C103" s="7">
        <v>23.738</v>
      </c>
      <c r="D103" s="8">
        <v>87.277000000000001</v>
      </c>
      <c r="E103" s="6"/>
      <c r="F103" s="6"/>
    </row>
    <row r="104" spans="1:6" x14ac:dyDescent="0.3">
      <c r="A104" s="5">
        <v>36617</v>
      </c>
      <c r="B104" s="7">
        <v>64.275999999999996</v>
      </c>
      <c r="C104" s="7">
        <v>24.366</v>
      </c>
      <c r="D104" s="8">
        <v>88.643000000000001</v>
      </c>
      <c r="E104" s="6"/>
      <c r="F104" s="6"/>
    </row>
    <row r="105" spans="1:6" x14ac:dyDescent="0.3">
      <c r="A105" s="5">
        <v>36647</v>
      </c>
      <c r="B105" s="7">
        <v>64.001999999999995</v>
      </c>
      <c r="C105" s="7">
        <v>23.803999999999998</v>
      </c>
      <c r="D105" s="8">
        <v>87.805000000000007</v>
      </c>
      <c r="E105" s="6"/>
      <c r="F105" s="6"/>
    </row>
    <row r="106" spans="1:6" x14ac:dyDescent="0.3">
      <c r="A106" s="5">
        <v>36678</v>
      </c>
      <c r="B106" s="7">
        <v>66.346999999999994</v>
      </c>
      <c r="C106" s="7">
        <v>24.202000000000002</v>
      </c>
      <c r="D106" s="8">
        <v>90.549000000000007</v>
      </c>
      <c r="E106" s="6"/>
      <c r="F106" s="6"/>
    </row>
    <row r="107" spans="1:6" x14ac:dyDescent="0.3">
      <c r="A107" s="5">
        <v>36708</v>
      </c>
      <c r="B107" s="7">
        <v>66.022000000000006</v>
      </c>
      <c r="C107" s="7">
        <v>24.032</v>
      </c>
      <c r="D107" s="8">
        <v>90.054000000000002</v>
      </c>
      <c r="E107" s="6"/>
      <c r="F107" s="6"/>
    </row>
    <row r="108" spans="1:6" x14ac:dyDescent="0.3">
      <c r="A108" s="5">
        <v>36739</v>
      </c>
      <c r="B108" s="7">
        <v>67.903000000000006</v>
      </c>
      <c r="C108" s="7">
        <v>24.155000000000001</v>
      </c>
      <c r="D108" s="8">
        <v>92.058000000000007</v>
      </c>
      <c r="E108" s="6"/>
      <c r="F108" s="6"/>
    </row>
    <row r="109" spans="1:6" x14ac:dyDescent="0.3">
      <c r="A109" s="5">
        <v>36770</v>
      </c>
      <c r="B109" s="7">
        <v>67.844999999999999</v>
      </c>
      <c r="C109" s="7">
        <v>24.135999999999999</v>
      </c>
      <c r="D109" s="8">
        <v>91.980999999999995</v>
      </c>
      <c r="E109" s="6"/>
      <c r="F109" s="6"/>
    </row>
    <row r="110" spans="1:6" x14ac:dyDescent="0.3">
      <c r="A110" s="5">
        <v>36800</v>
      </c>
      <c r="B110" s="7">
        <v>67.048000000000002</v>
      </c>
      <c r="C110" s="7">
        <v>24.282</v>
      </c>
      <c r="D110" s="8">
        <v>91.33</v>
      </c>
      <c r="E110" s="6"/>
      <c r="F110" s="6"/>
    </row>
    <row r="111" spans="1:6" x14ac:dyDescent="0.3">
      <c r="A111" s="5">
        <v>36831</v>
      </c>
      <c r="B111" s="7">
        <v>66.876000000000005</v>
      </c>
      <c r="C111" s="7">
        <v>24.337</v>
      </c>
      <c r="D111" s="8">
        <v>91.212999999999994</v>
      </c>
      <c r="E111" s="6"/>
      <c r="F111" s="6"/>
    </row>
    <row r="112" spans="1:6" x14ac:dyDescent="0.3">
      <c r="A112" s="5">
        <v>36861</v>
      </c>
      <c r="B112" s="7">
        <v>66.015000000000001</v>
      </c>
      <c r="C112" s="7">
        <v>24.245000000000001</v>
      </c>
      <c r="D112" s="8">
        <v>90.26</v>
      </c>
      <c r="E112" s="6"/>
      <c r="F112" s="6"/>
    </row>
    <row r="113" spans="1:6" x14ac:dyDescent="0.3">
      <c r="A113" s="5">
        <v>36892</v>
      </c>
      <c r="B113" s="7">
        <v>65.974000000000004</v>
      </c>
      <c r="C113" s="7">
        <v>24.303999999999998</v>
      </c>
      <c r="D113" s="8">
        <v>90.277000000000001</v>
      </c>
      <c r="E113" s="6"/>
      <c r="F113" s="6"/>
    </row>
    <row r="114" spans="1:6" x14ac:dyDescent="0.3">
      <c r="A114" s="5">
        <v>36923</v>
      </c>
      <c r="B114" s="7">
        <v>66.266999999999996</v>
      </c>
      <c r="C114" s="7">
        <v>24.013999999999999</v>
      </c>
      <c r="D114" s="8">
        <v>90.281999999999996</v>
      </c>
      <c r="E114" s="6"/>
      <c r="F114" s="6"/>
    </row>
    <row r="115" spans="1:6" x14ac:dyDescent="0.3">
      <c r="A115" s="5">
        <v>36951</v>
      </c>
      <c r="B115" s="7">
        <v>64.521000000000001</v>
      </c>
      <c r="C115" s="7">
        <v>24.193000000000001</v>
      </c>
      <c r="D115" s="8">
        <v>88.713999999999999</v>
      </c>
      <c r="E115" s="6"/>
      <c r="F115" s="6"/>
    </row>
    <row r="116" spans="1:6" x14ac:dyDescent="0.3">
      <c r="A116" s="5">
        <v>36982</v>
      </c>
      <c r="B116" s="7">
        <v>63.256999999999998</v>
      </c>
      <c r="C116" s="7">
        <v>23.731000000000002</v>
      </c>
      <c r="D116" s="8">
        <v>86.988</v>
      </c>
      <c r="E116" s="6"/>
      <c r="F116" s="6"/>
    </row>
    <row r="117" spans="1:6" x14ac:dyDescent="0.3">
      <c r="A117" s="5">
        <v>37012</v>
      </c>
      <c r="B117" s="7">
        <v>63.875</v>
      </c>
      <c r="C117" s="7">
        <v>23.606999999999999</v>
      </c>
      <c r="D117" s="8">
        <v>87.481999999999999</v>
      </c>
      <c r="E117" s="6"/>
      <c r="F117" s="6"/>
    </row>
    <row r="118" spans="1:6" x14ac:dyDescent="0.3">
      <c r="A118" s="5">
        <v>37043</v>
      </c>
      <c r="B118" s="7">
        <v>61.354999999999997</v>
      </c>
      <c r="C118" s="7">
        <v>23.91</v>
      </c>
      <c r="D118" s="8">
        <v>85.265000000000001</v>
      </c>
      <c r="E118" s="6"/>
      <c r="F118" s="6"/>
    </row>
    <row r="119" spans="1:6" x14ac:dyDescent="0.3">
      <c r="A119" s="5">
        <v>37073</v>
      </c>
      <c r="B119" s="7">
        <v>59.402000000000001</v>
      </c>
      <c r="C119" s="7">
        <v>23.565000000000001</v>
      </c>
      <c r="D119" s="8">
        <v>82.966999999999999</v>
      </c>
      <c r="E119" s="6"/>
      <c r="F119" s="6"/>
    </row>
    <row r="120" spans="1:6" x14ac:dyDescent="0.3">
      <c r="A120" s="5">
        <v>37104</v>
      </c>
      <c r="B120" s="7">
        <v>59.999000000000002</v>
      </c>
      <c r="C120" s="7">
        <v>23.731000000000002</v>
      </c>
      <c r="D120" s="8">
        <v>83.73</v>
      </c>
      <c r="E120" s="6"/>
      <c r="F120" s="6"/>
    </row>
    <row r="121" spans="1:6" x14ac:dyDescent="0.3">
      <c r="A121" s="5">
        <v>37135</v>
      </c>
      <c r="B121" s="7">
        <v>56.515999999999998</v>
      </c>
      <c r="C121" s="7">
        <v>20.77</v>
      </c>
      <c r="D121" s="8">
        <v>77.286000000000001</v>
      </c>
      <c r="E121" s="6"/>
      <c r="F121" s="6"/>
    </row>
    <row r="122" spans="1:6" x14ac:dyDescent="0.3">
      <c r="A122" s="5">
        <v>37165</v>
      </c>
      <c r="B122" s="7">
        <v>57.067999999999998</v>
      </c>
      <c r="C122" s="7">
        <v>21.045999999999999</v>
      </c>
      <c r="D122" s="8">
        <v>78.114000000000004</v>
      </c>
      <c r="E122" s="6"/>
      <c r="F122" s="6"/>
    </row>
    <row r="123" spans="1:6" x14ac:dyDescent="0.3">
      <c r="A123" s="5">
        <v>37196</v>
      </c>
      <c r="B123" s="7">
        <v>56.802</v>
      </c>
      <c r="C123" s="7">
        <v>21.637</v>
      </c>
      <c r="D123" s="8">
        <v>78.438999999999993</v>
      </c>
      <c r="E123" s="6"/>
      <c r="F123" s="6"/>
    </row>
    <row r="124" spans="1:6" x14ac:dyDescent="0.3">
      <c r="A124" s="5">
        <v>37226</v>
      </c>
      <c r="B124" s="7">
        <v>56.152000000000001</v>
      </c>
      <c r="C124" s="7">
        <v>22.027000000000001</v>
      </c>
      <c r="D124" s="8">
        <v>78.180000000000007</v>
      </c>
      <c r="E124" s="6"/>
      <c r="F124" s="6"/>
    </row>
    <row r="125" spans="1:6" x14ac:dyDescent="0.3">
      <c r="A125" s="5">
        <v>37257</v>
      </c>
      <c r="B125" s="7">
        <v>56.402999999999999</v>
      </c>
      <c r="C125" s="7">
        <v>22.562999999999999</v>
      </c>
      <c r="D125" s="8">
        <v>78.965999999999994</v>
      </c>
      <c r="E125" s="6"/>
      <c r="F125" s="6"/>
    </row>
    <row r="126" spans="1:6" x14ac:dyDescent="0.3">
      <c r="A126" s="5">
        <v>37288</v>
      </c>
      <c r="B126" s="7">
        <v>56.091000000000001</v>
      </c>
      <c r="C126" s="7">
        <v>22.818999999999999</v>
      </c>
      <c r="D126" s="8">
        <v>78.91</v>
      </c>
      <c r="E126" s="6"/>
      <c r="F126" s="6"/>
    </row>
    <row r="127" spans="1:6" x14ac:dyDescent="0.3">
      <c r="A127" s="5">
        <v>37316</v>
      </c>
      <c r="B127" s="7">
        <v>56.177999999999997</v>
      </c>
      <c r="C127" s="7">
        <v>23.434999999999999</v>
      </c>
      <c r="D127" s="8">
        <v>79.613</v>
      </c>
      <c r="E127" s="6"/>
      <c r="F127" s="6"/>
    </row>
    <row r="128" spans="1:6" x14ac:dyDescent="0.3">
      <c r="A128" s="5">
        <v>37347</v>
      </c>
      <c r="B128" s="7">
        <v>58.316000000000003</v>
      </c>
      <c r="C128" s="7">
        <v>23.184000000000001</v>
      </c>
      <c r="D128" s="8">
        <v>81.5</v>
      </c>
      <c r="E128" s="6"/>
      <c r="F128" s="6"/>
    </row>
    <row r="129" spans="1:6" x14ac:dyDescent="0.3">
      <c r="A129" s="5">
        <v>37377</v>
      </c>
      <c r="B129" s="7">
        <v>58.173000000000002</v>
      </c>
      <c r="C129" s="7">
        <v>23.509</v>
      </c>
      <c r="D129" s="8">
        <v>81.682000000000002</v>
      </c>
      <c r="E129" s="6"/>
      <c r="F129" s="6"/>
    </row>
    <row r="130" spans="1:6" x14ac:dyDescent="0.3">
      <c r="A130" s="5">
        <v>37408</v>
      </c>
      <c r="B130" s="7">
        <v>59.192</v>
      </c>
      <c r="C130" s="7">
        <v>23.513000000000002</v>
      </c>
      <c r="D130" s="8">
        <v>82.704999999999998</v>
      </c>
      <c r="E130" s="6"/>
      <c r="F130" s="6"/>
    </row>
    <row r="131" spans="1:6" x14ac:dyDescent="0.3">
      <c r="A131" s="5">
        <v>37438</v>
      </c>
      <c r="B131" s="7">
        <v>59.526000000000003</v>
      </c>
      <c r="C131" s="7">
        <v>23.599</v>
      </c>
      <c r="D131" s="8">
        <v>83.125</v>
      </c>
      <c r="E131" s="6"/>
      <c r="F131" s="6"/>
    </row>
    <row r="132" spans="1:6" x14ac:dyDescent="0.3">
      <c r="A132" s="5">
        <v>37469</v>
      </c>
      <c r="B132" s="7">
        <v>59.567999999999998</v>
      </c>
      <c r="C132" s="7">
        <v>23.916</v>
      </c>
      <c r="D132" s="8">
        <v>83.483999999999995</v>
      </c>
      <c r="E132" s="6"/>
      <c r="F132" s="6"/>
    </row>
    <row r="133" spans="1:6" x14ac:dyDescent="0.3">
      <c r="A133" s="5">
        <v>37500</v>
      </c>
      <c r="B133" s="7">
        <v>59.194000000000003</v>
      </c>
      <c r="C133" s="7">
        <v>23.699000000000002</v>
      </c>
      <c r="D133" s="8">
        <v>82.893000000000001</v>
      </c>
      <c r="E133" s="6"/>
      <c r="F133" s="6"/>
    </row>
    <row r="134" spans="1:6" x14ac:dyDescent="0.3">
      <c r="A134" s="5">
        <v>37530</v>
      </c>
      <c r="B134" s="7">
        <v>58.381999999999998</v>
      </c>
      <c r="C134" s="7">
        <v>24.184000000000001</v>
      </c>
      <c r="D134" s="8">
        <v>82.564999999999998</v>
      </c>
      <c r="E134" s="6"/>
      <c r="F134" s="6"/>
    </row>
    <row r="135" spans="1:6" x14ac:dyDescent="0.3">
      <c r="A135" s="5">
        <v>37561</v>
      </c>
      <c r="B135" s="7">
        <v>59.253999999999998</v>
      </c>
      <c r="C135" s="7">
        <v>24.492999999999999</v>
      </c>
      <c r="D135" s="8">
        <v>83.747</v>
      </c>
      <c r="E135" s="6"/>
      <c r="F135" s="6"/>
    </row>
    <row r="136" spans="1:6" x14ac:dyDescent="0.3">
      <c r="A136" s="5">
        <v>37591</v>
      </c>
      <c r="B136" s="7">
        <v>57.161999999999999</v>
      </c>
      <c r="C136" s="7">
        <v>24.524000000000001</v>
      </c>
      <c r="D136" s="8">
        <v>81.686000000000007</v>
      </c>
      <c r="E136" s="6"/>
      <c r="F136" s="6"/>
    </row>
    <row r="137" spans="1:6" x14ac:dyDescent="0.3">
      <c r="A137" s="5">
        <v>37622</v>
      </c>
      <c r="B137" s="7">
        <v>58.645000000000003</v>
      </c>
      <c r="C137" s="7">
        <v>23.795999999999999</v>
      </c>
      <c r="D137" s="8">
        <v>82.441000000000003</v>
      </c>
      <c r="E137" s="6"/>
      <c r="F137" s="6"/>
    </row>
    <row r="138" spans="1:6" x14ac:dyDescent="0.3">
      <c r="A138" s="5">
        <v>37653</v>
      </c>
      <c r="B138" s="7">
        <v>59.347000000000001</v>
      </c>
      <c r="C138" s="7">
        <v>23.759</v>
      </c>
      <c r="D138" s="8">
        <v>83.105000000000004</v>
      </c>
      <c r="E138" s="6"/>
      <c r="F138" s="6"/>
    </row>
    <row r="139" spans="1:6" x14ac:dyDescent="0.3">
      <c r="A139" s="5">
        <v>37681</v>
      </c>
      <c r="B139" s="7">
        <v>59.435000000000002</v>
      </c>
      <c r="C139" s="7">
        <v>23.452000000000002</v>
      </c>
      <c r="D139" s="8">
        <v>82.887</v>
      </c>
      <c r="E139" s="6"/>
      <c r="F139" s="6"/>
    </row>
    <row r="140" spans="1:6" x14ac:dyDescent="0.3">
      <c r="A140" s="5">
        <v>37712</v>
      </c>
      <c r="B140" s="7">
        <v>58.752000000000002</v>
      </c>
      <c r="C140" s="7">
        <v>22.722999999999999</v>
      </c>
      <c r="D140" s="8">
        <v>81.474999999999994</v>
      </c>
      <c r="E140" s="6"/>
      <c r="F140" s="6"/>
    </row>
    <row r="141" spans="1:6" x14ac:dyDescent="0.3">
      <c r="A141" s="5">
        <v>37742</v>
      </c>
      <c r="B141" s="7">
        <v>58.768999999999998</v>
      </c>
      <c r="C141" s="7">
        <v>23.55</v>
      </c>
      <c r="D141" s="8">
        <v>82.32</v>
      </c>
      <c r="E141" s="6"/>
      <c r="F141" s="6"/>
    </row>
    <row r="142" spans="1:6" x14ac:dyDescent="0.3">
      <c r="A142" s="5">
        <v>37773</v>
      </c>
      <c r="B142" s="7">
        <v>60.892000000000003</v>
      </c>
      <c r="C142" s="7">
        <v>23.911999999999999</v>
      </c>
      <c r="D142" s="8">
        <v>84.804000000000002</v>
      </c>
      <c r="E142" s="6"/>
      <c r="F142" s="6"/>
    </row>
    <row r="143" spans="1:6" x14ac:dyDescent="0.3">
      <c r="A143" s="5">
        <v>37803</v>
      </c>
      <c r="B143" s="7">
        <v>61.158000000000001</v>
      </c>
      <c r="C143" s="7">
        <v>24.350999999999999</v>
      </c>
      <c r="D143" s="8">
        <v>85.509</v>
      </c>
      <c r="E143" s="6"/>
      <c r="F143" s="6"/>
    </row>
    <row r="144" spans="1:6" x14ac:dyDescent="0.3">
      <c r="A144" s="5">
        <v>37834</v>
      </c>
      <c r="B144" s="7">
        <v>59.679000000000002</v>
      </c>
      <c r="C144" s="7">
        <v>24.695</v>
      </c>
      <c r="D144" s="8">
        <v>84.373999999999995</v>
      </c>
      <c r="E144" s="6"/>
      <c r="F144" s="6"/>
    </row>
    <row r="145" spans="1:6" x14ac:dyDescent="0.3">
      <c r="A145" s="5">
        <v>37865</v>
      </c>
      <c r="B145" s="7">
        <v>61.348999999999997</v>
      </c>
      <c r="C145" s="7">
        <v>25.015000000000001</v>
      </c>
      <c r="D145" s="8">
        <v>86.364000000000004</v>
      </c>
      <c r="E145" s="6"/>
      <c r="F145" s="6"/>
    </row>
    <row r="146" spans="1:6" x14ac:dyDescent="0.3">
      <c r="A146" s="5">
        <v>37895</v>
      </c>
      <c r="B146" s="7">
        <v>62.792999999999999</v>
      </c>
      <c r="C146" s="7">
        <v>25.808</v>
      </c>
      <c r="D146" s="8">
        <v>88.600999999999999</v>
      </c>
      <c r="E146" s="6"/>
      <c r="F146" s="6"/>
    </row>
    <row r="147" spans="1:6" x14ac:dyDescent="0.3">
      <c r="A147" s="5">
        <v>37926</v>
      </c>
      <c r="B147" s="7">
        <v>64.915999999999997</v>
      </c>
      <c r="C147" s="7">
        <v>26.058</v>
      </c>
      <c r="D147" s="8">
        <v>90.974000000000004</v>
      </c>
      <c r="E147" s="6"/>
      <c r="F147" s="6"/>
    </row>
    <row r="148" spans="1:6" x14ac:dyDescent="0.3">
      <c r="A148" s="5">
        <v>37956</v>
      </c>
      <c r="B148" s="7">
        <v>64.081000000000003</v>
      </c>
      <c r="C148" s="7">
        <v>26.582000000000001</v>
      </c>
      <c r="D148" s="8">
        <v>90.664000000000001</v>
      </c>
      <c r="E148" s="6"/>
      <c r="F148" s="6"/>
    </row>
    <row r="149" spans="1:6" x14ac:dyDescent="0.3">
      <c r="A149" s="5">
        <v>37987</v>
      </c>
      <c r="B149" s="7">
        <v>63.142000000000003</v>
      </c>
      <c r="C149" s="7">
        <v>27.018999999999998</v>
      </c>
      <c r="D149" s="8">
        <v>90.16</v>
      </c>
      <c r="E149" s="6"/>
      <c r="F149" s="6"/>
    </row>
    <row r="150" spans="1:6" x14ac:dyDescent="0.3">
      <c r="A150" s="5">
        <v>38018</v>
      </c>
      <c r="B150" s="7">
        <v>66.33</v>
      </c>
      <c r="C150" s="7">
        <v>27.524999999999999</v>
      </c>
      <c r="D150" s="8">
        <v>93.853999999999999</v>
      </c>
      <c r="E150" s="6"/>
      <c r="F150" s="6"/>
    </row>
    <row r="151" spans="1:6" x14ac:dyDescent="0.3">
      <c r="A151" s="5">
        <v>38047</v>
      </c>
      <c r="B151" s="7">
        <v>68.352000000000004</v>
      </c>
      <c r="C151" s="7">
        <v>28.04</v>
      </c>
      <c r="D151" s="8">
        <v>96.391999999999996</v>
      </c>
      <c r="E151" s="6"/>
      <c r="F151" s="6"/>
    </row>
    <row r="152" spans="1:6" x14ac:dyDescent="0.3">
      <c r="A152" s="5">
        <v>38078</v>
      </c>
      <c r="B152" s="7">
        <v>67.682000000000002</v>
      </c>
      <c r="C152" s="7">
        <v>28.164999999999999</v>
      </c>
      <c r="D152" s="8">
        <v>95.846999999999994</v>
      </c>
      <c r="E152" s="6"/>
      <c r="F152" s="6"/>
    </row>
    <row r="153" spans="1:6" x14ac:dyDescent="0.3">
      <c r="A153" s="5">
        <v>38108</v>
      </c>
      <c r="B153" s="7">
        <v>69.346000000000004</v>
      </c>
      <c r="C153" s="7">
        <v>28.012</v>
      </c>
      <c r="D153" s="8">
        <v>97.358000000000004</v>
      </c>
      <c r="E153" s="6"/>
      <c r="F153" s="6"/>
    </row>
    <row r="154" spans="1:6" x14ac:dyDescent="0.3">
      <c r="A154" s="5">
        <v>38139</v>
      </c>
      <c r="B154" s="7">
        <v>66.887</v>
      </c>
      <c r="C154" s="7">
        <v>28.082000000000001</v>
      </c>
      <c r="D154" s="8">
        <v>94.968999999999994</v>
      </c>
      <c r="E154" s="6"/>
      <c r="F154" s="6"/>
    </row>
    <row r="155" spans="1:6" x14ac:dyDescent="0.3">
      <c r="A155" s="5">
        <v>38169</v>
      </c>
      <c r="B155" s="7">
        <v>68.367999999999995</v>
      </c>
      <c r="C155" s="7">
        <v>28.283999999999999</v>
      </c>
      <c r="D155" s="8">
        <v>96.652000000000001</v>
      </c>
      <c r="E155" s="6"/>
      <c r="F155" s="6"/>
    </row>
    <row r="156" spans="1:6" x14ac:dyDescent="0.3">
      <c r="A156" s="5">
        <v>38200</v>
      </c>
      <c r="B156" s="7">
        <v>68.835999999999999</v>
      </c>
      <c r="C156" s="7">
        <v>28.27</v>
      </c>
      <c r="D156" s="8">
        <v>97.105999999999995</v>
      </c>
      <c r="E156" s="6"/>
      <c r="F156" s="6"/>
    </row>
    <row r="157" spans="1:6" x14ac:dyDescent="0.3">
      <c r="A157" s="5">
        <v>38231</v>
      </c>
      <c r="B157" s="7">
        <v>69.994</v>
      </c>
      <c r="C157" s="7">
        <v>28.513000000000002</v>
      </c>
      <c r="D157" s="8">
        <v>98.507000000000005</v>
      </c>
      <c r="E157" s="6"/>
      <c r="F157" s="6"/>
    </row>
    <row r="158" spans="1:6" x14ac:dyDescent="0.3">
      <c r="A158" s="5">
        <v>38261</v>
      </c>
      <c r="B158" s="7">
        <v>70.787999999999997</v>
      </c>
      <c r="C158" s="7">
        <v>29.216999999999999</v>
      </c>
      <c r="D158" s="8">
        <v>100.005</v>
      </c>
      <c r="E158" s="6"/>
      <c r="F158" s="6"/>
    </row>
    <row r="159" spans="1:6" x14ac:dyDescent="0.3">
      <c r="A159" s="5">
        <v>38292</v>
      </c>
      <c r="B159" s="7">
        <v>70.004000000000005</v>
      </c>
      <c r="C159" s="7">
        <v>29.783999999999999</v>
      </c>
      <c r="D159" s="8">
        <v>99.787000000000006</v>
      </c>
      <c r="E159" s="6"/>
      <c r="F159" s="6"/>
    </row>
    <row r="160" spans="1:6" x14ac:dyDescent="0.3">
      <c r="A160" s="5">
        <v>38322</v>
      </c>
      <c r="B160" s="7">
        <v>72.257999999999996</v>
      </c>
      <c r="C160" s="7">
        <v>30.251000000000001</v>
      </c>
      <c r="D160" s="8">
        <v>102.509</v>
      </c>
      <c r="E160" s="6"/>
      <c r="F160" s="6"/>
    </row>
    <row r="161" spans="1:6" x14ac:dyDescent="0.3">
      <c r="A161" s="5">
        <v>38353</v>
      </c>
      <c r="B161" s="7">
        <v>72.545000000000002</v>
      </c>
      <c r="C161" s="7">
        <v>30.35</v>
      </c>
      <c r="D161" s="8">
        <v>102.896</v>
      </c>
      <c r="E161" s="6"/>
      <c r="F161" s="6"/>
    </row>
    <row r="162" spans="1:6" x14ac:dyDescent="0.3">
      <c r="A162" s="5">
        <v>38384</v>
      </c>
      <c r="B162" s="7">
        <v>73.070999999999998</v>
      </c>
      <c r="C162" s="7">
        <v>30.635000000000002</v>
      </c>
      <c r="D162" s="8">
        <v>103.705</v>
      </c>
      <c r="E162" s="6"/>
      <c r="F162" s="6"/>
    </row>
    <row r="163" spans="1:6" x14ac:dyDescent="0.3">
      <c r="A163" s="5">
        <v>38412</v>
      </c>
      <c r="B163" s="7">
        <v>73.599000000000004</v>
      </c>
      <c r="C163" s="7">
        <v>31.06</v>
      </c>
      <c r="D163" s="8">
        <v>104.65900000000001</v>
      </c>
      <c r="E163" s="6"/>
      <c r="F163" s="6"/>
    </row>
    <row r="164" spans="1:6" x14ac:dyDescent="0.3">
      <c r="A164" s="5">
        <v>38443</v>
      </c>
      <c r="B164" s="7">
        <v>76.295000000000002</v>
      </c>
      <c r="C164" s="7">
        <v>30.681000000000001</v>
      </c>
      <c r="D164" s="8">
        <v>106.976</v>
      </c>
      <c r="E164" s="6"/>
      <c r="F164" s="6"/>
    </row>
    <row r="165" spans="1:6" x14ac:dyDescent="0.3">
      <c r="A165" s="5">
        <v>38473</v>
      </c>
      <c r="B165" s="7">
        <v>75.679000000000002</v>
      </c>
      <c r="C165" s="7">
        <v>30.834</v>
      </c>
      <c r="D165" s="8">
        <v>106.512</v>
      </c>
      <c r="E165" s="6"/>
      <c r="F165" s="6"/>
    </row>
    <row r="166" spans="1:6" x14ac:dyDescent="0.3">
      <c r="A166" s="5">
        <v>38504</v>
      </c>
      <c r="B166" s="7">
        <v>75.656000000000006</v>
      </c>
      <c r="C166" s="7">
        <v>30.957000000000001</v>
      </c>
      <c r="D166" s="8">
        <v>106.613</v>
      </c>
      <c r="E166" s="6"/>
      <c r="F166" s="6"/>
    </row>
    <row r="167" spans="1:6" x14ac:dyDescent="0.3">
      <c r="A167" s="5">
        <v>38534</v>
      </c>
      <c r="B167" s="7">
        <v>75.852999999999994</v>
      </c>
      <c r="C167" s="7">
        <v>31.064</v>
      </c>
      <c r="D167" s="8">
        <v>106.917</v>
      </c>
      <c r="E167" s="6"/>
      <c r="F167" s="6"/>
    </row>
    <row r="168" spans="1:6" x14ac:dyDescent="0.3">
      <c r="A168" s="5">
        <v>38565</v>
      </c>
      <c r="B168" s="7">
        <v>77.028000000000006</v>
      </c>
      <c r="C168" s="7">
        <v>31.265000000000001</v>
      </c>
      <c r="D168" s="8">
        <v>108.29300000000001</v>
      </c>
      <c r="E168" s="6"/>
      <c r="F168" s="6"/>
    </row>
    <row r="169" spans="1:6" x14ac:dyDescent="0.3">
      <c r="A169" s="5">
        <v>38596</v>
      </c>
      <c r="B169" s="7">
        <v>75.23</v>
      </c>
      <c r="C169" s="7">
        <v>31.866</v>
      </c>
      <c r="D169" s="8">
        <v>107.096</v>
      </c>
      <c r="E169" s="6"/>
      <c r="F169" s="6"/>
    </row>
    <row r="170" spans="1:6" x14ac:dyDescent="0.3">
      <c r="A170" s="5">
        <v>38626</v>
      </c>
      <c r="B170" s="7">
        <v>77.328999999999994</v>
      </c>
      <c r="C170" s="7">
        <v>32.241</v>
      </c>
      <c r="D170" s="8">
        <v>109.57</v>
      </c>
      <c r="E170" s="6"/>
      <c r="F170" s="6"/>
    </row>
    <row r="171" spans="1:6" x14ac:dyDescent="0.3">
      <c r="A171" s="5">
        <v>38657</v>
      </c>
      <c r="B171" s="7">
        <v>78.733000000000004</v>
      </c>
      <c r="C171" s="7">
        <v>32.061</v>
      </c>
      <c r="D171" s="8">
        <v>110.795</v>
      </c>
      <c r="E171" s="6"/>
      <c r="F171" s="6"/>
    </row>
    <row r="172" spans="1:6" x14ac:dyDescent="0.3">
      <c r="A172" s="5">
        <v>38687</v>
      </c>
      <c r="B172" s="7">
        <v>80.668000000000006</v>
      </c>
      <c r="C172" s="7">
        <v>32.741999999999997</v>
      </c>
      <c r="D172" s="8">
        <v>113.41</v>
      </c>
      <c r="E172" s="6"/>
      <c r="F172" s="6"/>
    </row>
    <row r="173" spans="1:6" x14ac:dyDescent="0.3">
      <c r="A173" s="5">
        <v>38718</v>
      </c>
      <c r="B173" s="7">
        <v>81.867000000000004</v>
      </c>
      <c r="C173" s="7">
        <v>33.116999999999997</v>
      </c>
      <c r="D173" s="8">
        <v>114.98399999999999</v>
      </c>
      <c r="E173" s="6"/>
      <c r="F173" s="6"/>
    </row>
    <row r="174" spans="1:6" x14ac:dyDescent="0.3">
      <c r="A174" s="5">
        <v>38749</v>
      </c>
      <c r="B174" s="7">
        <v>82.820999999999998</v>
      </c>
      <c r="C174" s="7">
        <v>33.213000000000001</v>
      </c>
      <c r="D174" s="8">
        <v>116.033</v>
      </c>
      <c r="E174" s="6"/>
      <c r="F174" s="6"/>
    </row>
    <row r="175" spans="1:6" x14ac:dyDescent="0.3">
      <c r="A175" s="5">
        <v>38777</v>
      </c>
      <c r="B175" s="7">
        <v>84.62</v>
      </c>
      <c r="C175" s="7">
        <v>34.151000000000003</v>
      </c>
      <c r="D175" s="8">
        <v>118.771</v>
      </c>
      <c r="F175" s="6"/>
    </row>
    <row r="176" spans="1:6" x14ac:dyDescent="0.3">
      <c r="A176" s="5">
        <v>38808</v>
      </c>
      <c r="B176" s="7">
        <v>84.466999999999999</v>
      </c>
      <c r="C176" s="7">
        <v>34.447000000000003</v>
      </c>
      <c r="D176" s="8">
        <v>118.913</v>
      </c>
    </row>
    <row r="177" spans="1:4" x14ac:dyDescent="0.3">
      <c r="A177" s="5">
        <v>38838</v>
      </c>
      <c r="B177" s="7">
        <v>85.713999999999999</v>
      </c>
      <c r="C177" s="7">
        <v>35.154000000000003</v>
      </c>
      <c r="D177" s="8">
        <v>120.86799999999999</v>
      </c>
    </row>
    <row r="178" spans="1:4" x14ac:dyDescent="0.3">
      <c r="A178" s="5">
        <v>38869</v>
      </c>
      <c r="B178" s="7">
        <v>87.613</v>
      </c>
      <c r="C178" s="7">
        <v>34.783999999999999</v>
      </c>
      <c r="D178" s="8">
        <v>122.39700000000001</v>
      </c>
    </row>
    <row r="179" spans="1:4" x14ac:dyDescent="0.3">
      <c r="A179" s="5">
        <v>38899</v>
      </c>
      <c r="B179" s="7">
        <v>85.551000000000002</v>
      </c>
      <c r="C179" s="7">
        <v>34.558</v>
      </c>
      <c r="D179" s="8">
        <v>120.10899999999999</v>
      </c>
    </row>
    <row r="180" spans="1:4" x14ac:dyDescent="0.3">
      <c r="A180" s="5">
        <v>38930</v>
      </c>
      <c r="B180" s="7">
        <v>87.828999999999994</v>
      </c>
      <c r="C180" s="7">
        <v>34.756</v>
      </c>
      <c r="D180" s="8">
        <v>122.58499999999999</v>
      </c>
    </row>
    <row r="181" spans="1:4" x14ac:dyDescent="0.3">
      <c r="A181" s="5">
        <v>38961</v>
      </c>
      <c r="B181" s="7">
        <v>88.611000000000004</v>
      </c>
      <c r="C181" s="7">
        <v>35.067</v>
      </c>
      <c r="D181" s="8">
        <v>123.678</v>
      </c>
    </row>
    <row r="182" spans="1:4" x14ac:dyDescent="0.3">
      <c r="A182" s="5">
        <v>38991</v>
      </c>
      <c r="B182" s="7">
        <v>89.245000000000005</v>
      </c>
      <c r="C182" s="7">
        <v>36.423000000000002</v>
      </c>
      <c r="D182" s="8">
        <v>125.669</v>
      </c>
    </row>
    <row r="183" spans="1:4" x14ac:dyDescent="0.3">
      <c r="A183" s="5">
        <v>39022</v>
      </c>
      <c r="B183" s="7">
        <v>90.221000000000004</v>
      </c>
      <c r="C183" s="7">
        <v>37.125999999999998</v>
      </c>
      <c r="D183" s="8">
        <v>127.34699999999999</v>
      </c>
    </row>
    <row r="184" spans="1:4" x14ac:dyDescent="0.3">
      <c r="A184" s="5">
        <v>39052</v>
      </c>
      <c r="B184" s="7">
        <v>90.847999999999999</v>
      </c>
      <c r="C184" s="7">
        <v>37.619999999999997</v>
      </c>
      <c r="D184" s="8">
        <v>128.46799999999999</v>
      </c>
    </row>
    <row r="185" spans="1:4" x14ac:dyDescent="0.3">
      <c r="A185" s="5">
        <v>39083</v>
      </c>
      <c r="B185" s="7">
        <v>92.067999999999998</v>
      </c>
      <c r="C185" s="7">
        <v>37.898000000000003</v>
      </c>
      <c r="D185" s="8">
        <v>129.96600000000001</v>
      </c>
    </row>
    <row r="186" spans="1:4" x14ac:dyDescent="0.3">
      <c r="A186" s="5">
        <v>39114</v>
      </c>
      <c r="B186" s="7">
        <v>90.406999999999996</v>
      </c>
      <c r="C186" s="7">
        <v>37.76</v>
      </c>
      <c r="D186" s="8">
        <v>128.166</v>
      </c>
    </row>
    <row r="187" spans="1:4" x14ac:dyDescent="0.3">
      <c r="A187" s="5">
        <v>39142</v>
      </c>
      <c r="B187" s="7">
        <v>94.016999999999996</v>
      </c>
      <c r="C187" s="7">
        <v>39.033000000000001</v>
      </c>
      <c r="D187" s="8">
        <v>133.05000000000001</v>
      </c>
    </row>
    <row r="188" spans="1:4" x14ac:dyDescent="0.3">
      <c r="A188" s="5">
        <v>39173</v>
      </c>
      <c r="B188" s="7">
        <v>93.623000000000005</v>
      </c>
      <c r="C188" s="7">
        <v>38.82</v>
      </c>
      <c r="D188" s="8">
        <v>132.44300000000001</v>
      </c>
    </row>
    <row r="189" spans="1:4" x14ac:dyDescent="0.3">
      <c r="A189" s="5">
        <v>39203</v>
      </c>
      <c r="B189" s="7">
        <v>95.516999999999996</v>
      </c>
      <c r="C189" s="7">
        <v>39.529000000000003</v>
      </c>
      <c r="D189" s="8">
        <v>135.04599999999999</v>
      </c>
    </row>
    <row r="190" spans="1:4" x14ac:dyDescent="0.3">
      <c r="A190" s="5">
        <v>39234</v>
      </c>
      <c r="B190" s="7">
        <v>96.483999999999995</v>
      </c>
      <c r="C190" s="7">
        <v>40.076999999999998</v>
      </c>
      <c r="D190" s="8">
        <v>136.56100000000001</v>
      </c>
    </row>
    <row r="191" spans="1:4" x14ac:dyDescent="0.3">
      <c r="A191" s="5">
        <v>39264</v>
      </c>
      <c r="B191" s="7">
        <v>96.986000000000004</v>
      </c>
      <c r="C191" s="7">
        <v>41.031999999999996</v>
      </c>
      <c r="D191" s="8">
        <v>138.018</v>
      </c>
    </row>
    <row r="192" spans="1:4" x14ac:dyDescent="0.3">
      <c r="A192" s="5">
        <v>39295</v>
      </c>
      <c r="B192" s="7">
        <v>98.754000000000005</v>
      </c>
      <c r="C192" s="7">
        <v>42.154000000000003</v>
      </c>
      <c r="D192" s="8">
        <v>140.90799999999999</v>
      </c>
    </row>
    <row r="193" spans="1:4" x14ac:dyDescent="0.3">
      <c r="A193" s="5">
        <v>39326</v>
      </c>
      <c r="B193" s="7">
        <v>99.600999999999999</v>
      </c>
      <c r="C193" s="7">
        <v>42.15</v>
      </c>
      <c r="D193" s="8">
        <v>141.75200000000001</v>
      </c>
    </row>
    <row r="194" spans="1:4" x14ac:dyDescent="0.3">
      <c r="A194" s="5">
        <v>39356</v>
      </c>
      <c r="B194" s="7">
        <v>101.057</v>
      </c>
      <c r="C194" s="7">
        <v>43.686</v>
      </c>
      <c r="D194" s="8">
        <v>144.74299999999999</v>
      </c>
    </row>
    <row r="195" spans="1:4" x14ac:dyDescent="0.3">
      <c r="A195" s="5">
        <v>39387</v>
      </c>
      <c r="B195" s="7">
        <v>102.125</v>
      </c>
      <c r="C195" s="7">
        <v>44.302</v>
      </c>
      <c r="D195" s="8">
        <v>146.42699999999999</v>
      </c>
    </row>
    <row r="196" spans="1:4" x14ac:dyDescent="0.3">
      <c r="A196" s="5">
        <v>39417</v>
      </c>
      <c r="B196" s="7">
        <v>103.31699999999999</v>
      </c>
      <c r="C196" s="7">
        <v>44.164000000000001</v>
      </c>
      <c r="D196" s="8">
        <v>147.47999999999999</v>
      </c>
    </row>
    <row r="197" spans="1:4" x14ac:dyDescent="0.3">
      <c r="A197" s="5">
        <v>39448</v>
      </c>
      <c r="B197" s="7">
        <v>106.53700000000001</v>
      </c>
      <c r="C197" s="7">
        <v>43.899000000000001</v>
      </c>
      <c r="D197" s="8">
        <v>150.43600000000001</v>
      </c>
    </row>
    <row r="198" spans="1:4" x14ac:dyDescent="0.3">
      <c r="A198" s="5">
        <v>39479</v>
      </c>
      <c r="B198" s="7">
        <v>109.01600000000001</v>
      </c>
      <c r="C198" s="7">
        <v>43.555</v>
      </c>
      <c r="D198" s="8">
        <v>152.571</v>
      </c>
    </row>
    <row r="199" spans="1:4" x14ac:dyDescent="0.3">
      <c r="A199" s="5">
        <v>39508</v>
      </c>
      <c r="B199" s="7">
        <v>107.80500000000001</v>
      </c>
      <c r="C199" s="7">
        <v>44.23</v>
      </c>
      <c r="D199" s="8">
        <v>152.035</v>
      </c>
    </row>
    <row r="200" spans="1:4" x14ac:dyDescent="0.3">
      <c r="A200" s="5">
        <v>39539</v>
      </c>
      <c r="B200" s="7">
        <v>112.09099999999999</v>
      </c>
      <c r="C200" s="7">
        <v>44.48</v>
      </c>
      <c r="D200" s="8">
        <v>156.571</v>
      </c>
    </row>
    <row r="201" spans="1:4" x14ac:dyDescent="0.3">
      <c r="A201" s="5">
        <v>39569</v>
      </c>
      <c r="B201" s="7">
        <v>112.86</v>
      </c>
      <c r="C201" s="7">
        <v>45.746000000000002</v>
      </c>
      <c r="D201" s="8">
        <v>158.60499999999999</v>
      </c>
    </row>
    <row r="202" spans="1:4" x14ac:dyDescent="0.3">
      <c r="A202" s="5">
        <v>39600</v>
      </c>
      <c r="B202" s="7">
        <v>117.669</v>
      </c>
      <c r="C202" s="7">
        <v>45.929000000000002</v>
      </c>
      <c r="D202" s="8">
        <v>163.59800000000001</v>
      </c>
    </row>
    <row r="203" spans="1:4" x14ac:dyDescent="0.3">
      <c r="A203" s="5">
        <v>39630</v>
      </c>
      <c r="B203" s="7">
        <v>120.056</v>
      </c>
      <c r="C203" s="7">
        <v>45.847000000000001</v>
      </c>
      <c r="D203" s="8">
        <v>165.904</v>
      </c>
    </row>
    <row r="204" spans="1:4" x14ac:dyDescent="0.3">
      <c r="A204" s="5">
        <v>39661</v>
      </c>
      <c r="B204" s="7">
        <v>117.72199999999999</v>
      </c>
      <c r="C204" s="7">
        <v>45.633000000000003</v>
      </c>
      <c r="D204" s="8">
        <v>163.35599999999999</v>
      </c>
    </row>
    <row r="205" spans="1:4" x14ac:dyDescent="0.3">
      <c r="A205" s="5">
        <v>39692</v>
      </c>
      <c r="B205" s="7">
        <v>109.131</v>
      </c>
      <c r="C205" s="7">
        <v>44.82</v>
      </c>
      <c r="D205" s="8">
        <v>153.95099999999999</v>
      </c>
    </row>
    <row r="206" spans="1:4" x14ac:dyDescent="0.3">
      <c r="A206" s="5">
        <v>39722</v>
      </c>
      <c r="B206" s="7">
        <v>106.518</v>
      </c>
      <c r="C206" s="7">
        <v>44.984999999999999</v>
      </c>
      <c r="D206" s="8">
        <v>151.50299999999999</v>
      </c>
    </row>
    <row r="207" spans="1:4" x14ac:dyDescent="0.3">
      <c r="A207" s="5">
        <v>39753</v>
      </c>
      <c r="B207" s="7">
        <v>99.001999999999995</v>
      </c>
      <c r="C207" s="7">
        <v>43.151000000000003</v>
      </c>
      <c r="D207" s="8">
        <v>142.15299999999999</v>
      </c>
    </row>
    <row r="208" spans="1:4" x14ac:dyDescent="0.3">
      <c r="A208" s="5">
        <v>39783</v>
      </c>
      <c r="B208" s="7">
        <v>89.091999999999999</v>
      </c>
      <c r="C208" s="7">
        <v>42.906999999999996</v>
      </c>
      <c r="D208" s="8">
        <v>132</v>
      </c>
    </row>
    <row r="209" spans="1:4" x14ac:dyDescent="0.3">
      <c r="A209" s="5">
        <v>39814</v>
      </c>
      <c r="B209" s="7">
        <v>83.572000000000003</v>
      </c>
      <c r="C209" s="7">
        <v>41.384</v>
      </c>
      <c r="D209" s="8">
        <v>124.956</v>
      </c>
    </row>
    <row r="210" spans="1:4" x14ac:dyDescent="0.3">
      <c r="A210" s="5">
        <v>39845</v>
      </c>
      <c r="B210" s="7">
        <v>86.043999999999997</v>
      </c>
      <c r="C210" s="7">
        <v>41.290999999999997</v>
      </c>
      <c r="D210" s="8">
        <v>127.334</v>
      </c>
    </row>
    <row r="211" spans="1:4" x14ac:dyDescent="0.3">
      <c r="A211" s="5">
        <v>39873</v>
      </c>
      <c r="B211" s="7">
        <v>84.475999999999999</v>
      </c>
      <c r="C211" s="7">
        <v>41.704999999999998</v>
      </c>
      <c r="D211" s="8">
        <v>126.181</v>
      </c>
    </row>
    <row r="212" spans="1:4" x14ac:dyDescent="0.3">
      <c r="A212" s="5">
        <v>39904</v>
      </c>
      <c r="B212" s="7">
        <v>82.49</v>
      </c>
      <c r="C212" s="7">
        <v>41.832999999999998</v>
      </c>
      <c r="D212" s="8">
        <v>124.322</v>
      </c>
    </row>
    <row r="213" spans="1:4" x14ac:dyDescent="0.3">
      <c r="A213" s="5">
        <v>39934</v>
      </c>
      <c r="B213" s="7">
        <v>84.433000000000007</v>
      </c>
      <c r="C213" s="7">
        <v>41.616</v>
      </c>
      <c r="D213" s="8">
        <v>126.04900000000001</v>
      </c>
    </row>
    <row r="214" spans="1:4" x14ac:dyDescent="0.3">
      <c r="A214" s="5">
        <v>39965</v>
      </c>
      <c r="B214" s="7">
        <v>86.927000000000007</v>
      </c>
      <c r="C214" s="7">
        <v>41.776000000000003</v>
      </c>
      <c r="D214" s="8">
        <v>128.70400000000001</v>
      </c>
    </row>
    <row r="215" spans="1:4" x14ac:dyDescent="0.3">
      <c r="A215" s="5">
        <v>39995</v>
      </c>
      <c r="B215" s="7">
        <v>88.656999999999996</v>
      </c>
      <c r="C215" s="7">
        <v>41.798000000000002</v>
      </c>
      <c r="D215" s="8">
        <v>130.45400000000001</v>
      </c>
    </row>
    <row r="216" spans="1:4" x14ac:dyDescent="0.3">
      <c r="A216" s="5">
        <v>40026</v>
      </c>
      <c r="B216" s="7">
        <v>88.781000000000006</v>
      </c>
      <c r="C216" s="7">
        <v>42.210999999999999</v>
      </c>
      <c r="D216" s="8">
        <v>130.99199999999999</v>
      </c>
    </row>
    <row r="217" spans="1:4" x14ac:dyDescent="0.3">
      <c r="A217" s="5">
        <v>40057</v>
      </c>
      <c r="B217" s="7">
        <v>92.668000000000006</v>
      </c>
      <c r="C217" s="7">
        <v>42.954999999999998</v>
      </c>
      <c r="D217" s="8">
        <v>135.62299999999999</v>
      </c>
    </row>
    <row r="218" spans="1:4" x14ac:dyDescent="0.3">
      <c r="A218" s="5">
        <v>40087</v>
      </c>
      <c r="B218" s="7">
        <v>95.856999999999999</v>
      </c>
      <c r="C218" s="7">
        <v>43.826000000000001</v>
      </c>
      <c r="D218" s="8">
        <v>139.68299999999999</v>
      </c>
    </row>
    <row r="219" spans="1:4" x14ac:dyDescent="0.3">
      <c r="A219" s="5">
        <v>40118</v>
      </c>
      <c r="B219" s="7">
        <v>96.197000000000003</v>
      </c>
      <c r="C219" s="7">
        <v>44.381999999999998</v>
      </c>
      <c r="D219" s="8">
        <v>140.57900000000001</v>
      </c>
    </row>
    <row r="220" spans="1:4" x14ac:dyDescent="0.3">
      <c r="A220" s="5">
        <v>40148</v>
      </c>
      <c r="B220" s="7">
        <v>99.631</v>
      </c>
      <c r="C220" s="7">
        <v>44.435000000000002</v>
      </c>
      <c r="D220" s="8">
        <v>144.066</v>
      </c>
    </row>
    <row r="221" spans="1:4" x14ac:dyDescent="0.3">
      <c r="A221" s="5">
        <v>40179</v>
      </c>
      <c r="B221" s="7">
        <v>99.353999999999999</v>
      </c>
      <c r="C221" s="7">
        <v>44.381</v>
      </c>
      <c r="D221" s="8">
        <v>143.73500000000001</v>
      </c>
    </row>
    <row r="222" spans="1:4" x14ac:dyDescent="0.3">
      <c r="A222" s="5">
        <v>40210</v>
      </c>
      <c r="B222" s="7">
        <v>100.417</v>
      </c>
      <c r="C222" s="7">
        <v>44.222000000000001</v>
      </c>
      <c r="D222" s="8">
        <v>144.63900000000001</v>
      </c>
    </row>
    <row r="223" spans="1:4" x14ac:dyDescent="0.3">
      <c r="A223" s="5">
        <v>40238</v>
      </c>
      <c r="B223" s="7">
        <v>104.26</v>
      </c>
      <c r="C223" s="7">
        <v>44.698999999999998</v>
      </c>
      <c r="D223" s="8">
        <v>148.96</v>
      </c>
    </row>
    <row r="224" spans="1:4" x14ac:dyDescent="0.3">
      <c r="A224" s="5">
        <v>40269</v>
      </c>
      <c r="B224" s="7">
        <v>103.40300000000001</v>
      </c>
      <c r="C224" s="7">
        <v>44.201999999999998</v>
      </c>
      <c r="D224" s="8">
        <v>147.60499999999999</v>
      </c>
    </row>
    <row r="225" spans="1:4" x14ac:dyDescent="0.3">
      <c r="A225" s="5">
        <v>40299</v>
      </c>
      <c r="B225" s="7">
        <v>106.46299999999999</v>
      </c>
      <c r="C225" s="7">
        <v>45.731000000000002</v>
      </c>
      <c r="D225" s="8">
        <v>152.19499999999999</v>
      </c>
    </row>
    <row r="226" spans="1:4" x14ac:dyDescent="0.3">
      <c r="A226" s="5">
        <v>40330</v>
      </c>
      <c r="B226" s="7">
        <v>105.61199999999999</v>
      </c>
      <c r="C226" s="7">
        <v>46.250999999999998</v>
      </c>
      <c r="D226" s="8">
        <v>151.863</v>
      </c>
    </row>
    <row r="227" spans="1:4" x14ac:dyDescent="0.3">
      <c r="A227" s="5">
        <v>40360</v>
      </c>
      <c r="B227" s="7">
        <v>108.18600000000001</v>
      </c>
      <c r="C227" s="7">
        <v>46.524999999999999</v>
      </c>
      <c r="D227" s="8">
        <v>154.71100000000001</v>
      </c>
    </row>
    <row r="228" spans="1:4" x14ac:dyDescent="0.3">
      <c r="A228" s="5">
        <v>40391</v>
      </c>
      <c r="B228" s="7">
        <v>108.386</v>
      </c>
      <c r="C228" s="7">
        <v>46.555</v>
      </c>
      <c r="D228" s="8">
        <v>154.941</v>
      </c>
    </row>
    <row r="229" spans="1:4" x14ac:dyDescent="0.3">
      <c r="A229" s="5">
        <v>40422</v>
      </c>
      <c r="B229" s="7">
        <v>108.625</v>
      </c>
      <c r="C229" s="7">
        <v>47.191000000000003</v>
      </c>
      <c r="D229" s="8">
        <v>155.816</v>
      </c>
    </row>
    <row r="230" spans="1:4" x14ac:dyDescent="0.3">
      <c r="A230" s="5">
        <v>40452</v>
      </c>
      <c r="B230" s="7">
        <v>112.715</v>
      </c>
      <c r="C230" s="7">
        <v>47.616999999999997</v>
      </c>
      <c r="D230" s="8">
        <v>160.33199999999999</v>
      </c>
    </row>
    <row r="231" spans="1:4" x14ac:dyDescent="0.3">
      <c r="A231" s="5">
        <v>40483</v>
      </c>
      <c r="B231" s="7">
        <v>114.139</v>
      </c>
      <c r="C231" s="7">
        <v>48.051000000000002</v>
      </c>
      <c r="D231" s="8">
        <v>162.19</v>
      </c>
    </row>
    <row r="232" spans="1:4" x14ac:dyDescent="0.3">
      <c r="A232" s="5">
        <v>40513</v>
      </c>
      <c r="B232" s="7">
        <v>117.321</v>
      </c>
      <c r="C232" s="7">
        <v>48.177</v>
      </c>
      <c r="D232" s="8">
        <v>165.499</v>
      </c>
    </row>
    <row r="233" spans="1:4" x14ac:dyDescent="0.3">
      <c r="A233" s="5">
        <v>40544</v>
      </c>
      <c r="B233" s="7">
        <v>119.05</v>
      </c>
      <c r="C233" s="7">
        <v>49.048000000000002</v>
      </c>
      <c r="D233" s="8">
        <v>168.09800000000001</v>
      </c>
    </row>
    <row r="234" spans="1:4" x14ac:dyDescent="0.3">
      <c r="A234" s="5">
        <v>40575</v>
      </c>
      <c r="B234" s="7">
        <v>117.651</v>
      </c>
      <c r="C234" s="7">
        <v>48.893999999999998</v>
      </c>
      <c r="D234" s="8">
        <v>166.54499999999999</v>
      </c>
    </row>
    <row r="235" spans="1:4" x14ac:dyDescent="0.3">
      <c r="A235" s="5">
        <v>40603</v>
      </c>
      <c r="B235" s="7">
        <v>124.217</v>
      </c>
      <c r="C235" s="7">
        <v>49.951999999999998</v>
      </c>
      <c r="D235" s="8">
        <v>174.16900000000001</v>
      </c>
    </row>
    <row r="236" spans="1:4" x14ac:dyDescent="0.3">
      <c r="A236" s="5">
        <v>40634</v>
      </c>
      <c r="B236" s="7">
        <v>125.586</v>
      </c>
      <c r="C236" s="7">
        <v>50.076000000000001</v>
      </c>
      <c r="D236" s="8">
        <v>175.66200000000001</v>
      </c>
    </row>
    <row r="237" spans="1:4" x14ac:dyDescent="0.3">
      <c r="A237" s="5">
        <v>40664</v>
      </c>
      <c r="B237" s="7">
        <v>124.91</v>
      </c>
      <c r="C237" s="7">
        <v>50.762999999999998</v>
      </c>
      <c r="D237" s="8">
        <v>175.673</v>
      </c>
    </row>
    <row r="238" spans="1:4" x14ac:dyDescent="0.3">
      <c r="A238" s="5">
        <v>40695</v>
      </c>
      <c r="B238" s="7">
        <v>121.664</v>
      </c>
      <c r="C238" s="7">
        <v>51</v>
      </c>
      <c r="D238" s="8">
        <v>172.66399999999999</v>
      </c>
    </row>
    <row r="239" spans="1:4" x14ac:dyDescent="0.3">
      <c r="A239" s="5">
        <v>40725</v>
      </c>
      <c r="B239" s="7">
        <v>126.58499999999999</v>
      </c>
      <c r="C239" s="7">
        <v>51.753999999999998</v>
      </c>
      <c r="D239" s="8">
        <v>178.339</v>
      </c>
    </row>
    <row r="240" spans="1:4" x14ac:dyDescent="0.3">
      <c r="A240" s="5">
        <v>40756</v>
      </c>
      <c r="B240" s="7">
        <v>126.523</v>
      </c>
      <c r="C240" s="7">
        <v>51.859000000000002</v>
      </c>
      <c r="D240" s="8">
        <v>178.38200000000001</v>
      </c>
    </row>
    <row r="241" spans="1:4" x14ac:dyDescent="0.3">
      <c r="A241" s="5">
        <v>40787</v>
      </c>
      <c r="B241" s="7">
        <v>129.053</v>
      </c>
      <c r="C241" s="7">
        <v>51.576000000000001</v>
      </c>
      <c r="D241" s="8">
        <v>180.62899999999999</v>
      </c>
    </row>
    <row r="242" spans="1:4" x14ac:dyDescent="0.3">
      <c r="A242" s="5">
        <v>40817</v>
      </c>
      <c r="B242" s="7">
        <v>127.92</v>
      </c>
      <c r="C242" s="7">
        <v>50.822000000000003</v>
      </c>
      <c r="D242" s="8">
        <v>178.74199999999999</v>
      </c>
    </row>
    <row r="243" spans="1:4" x14ac:dyDescent="0.3">
      <c r="A243" s="5">
        <v>40848</v>
      </c>
      <c r="B243" s="7">
        <v>126.874</v>
      </c>
      <c r="C243" s="7">
        <v>52.715000000000003</v>
      </c>
      <c r="D243" s="8">
        <v>179.589</v>
      </c>
    </row>
    <row r="244" spans="1:4" x14ac:dyDescent="0.3">
      <c r="A244" s="5">
        <v>40878</v>
      </c>
      <c r="B244" s="7">
        <v>128.06399999999999</v>
      </c>
      <c r="C244" s="7">
        <v>52.448999999999998</v>
      </c>
      <c r="D244" s="8">
        <v>180.51300000000001</v>
      </c>
    </row>
    <row r="245" spans="1:4" x14ac:dyDescent="0.3">
      <c r="A245" s="5">
        <v>40909</v>
      </c>
      <c r="B245" s="7">
        <v>127.392</v>
      </c>
      <c r="C245" s="7">
        <v>52.680999999999997</v>
      </c>
      <c r="D245" s="8">
        <v>180.07300000000001</v>
      </c>
    </row>
    <row r="246" spans="1:4" x14ac:dyDescent="0.3">
      <c r="A246" s="5">
        <v>40940</v>
      </c>
      <c r="B246" s="7">
        <v>128.85599999999999</v>
      </c>
      <c r="C246" s="7">
        <v>53.783999999999999</v>
      </c>
      <c r="D246" s="8">
        <v>182.64</v>
      </c>
    </row>
    <row r="247" spans="1:4" x14ac:dyDescent="0.3">
      <c r="A247" s="5">
        <v>40969</v>
      </c>
      <c r="B247" s="7">
        <v>131.83799999999999</v>
      </c>
      <c r="C247" s="7">
        <v>54.478000000000002</v>
      </c>
      <c r="D247" s="8">
        <v>186.316</v>
      </c>
    </row>
    <row r="248" spans="1:4" x14ac:dyDescent="0.3">
      <c r="A248" s="5">
        <v>41000</v>
      </c>
      <c r="B248" s="7">
        <v>130.63900000000001</v>
      </c>
      <c r="C248" s="7">
        <v>54.392000000000003</v>
      </c>
      <c r="D248" s="8">
        <v>185.03</v>
      </c>
    </row>
    <row r="249" spans="1:4" x14ac:dyDescent="0.3">
      <c r="A249" s="5">
        <v>41030</v>
      </c>
      <c r="B249" s="7">
        <v>130.49600000000001</v>
      </c>
      <c r="C249" s="7">
        <v>54.573999999999998</v>
      </c>
      <c r="D249" s="8">
        <v>185.07</v>
      </c>
    </row>
    <row r="250" spans="1:4" x14ac:dyDescent="0.3">
      <c r="A250" s="5">
        <v>41061</v>
      </c>
      <c r="B250" s="7">
        <v>130.74299999999999</v>
      </c>
      <c r="C250" s="7">
        <v>54.542999999999999</v>
      </c>
      <c r="D250" s="8">
        <v>185.286</v>
      </c>
    </row>
    <row r="251" spans="1:4" x14ac:dyDescent="0.3">
      <c r="A251" s="5">
        <v>41091</v>
      </c>
      <c r="B251" s="7">
        <v>130.30099999999999</v>
      </c>
      <c r="C251" s="7">
        <v>54.034999999999997</v>
      </c>
      <c r="D251" s="8">
        <v>184.33600000000001</v>
      </c>
    </row>
    <row r="252" spans="1:4" x14ac:dyDescent="0.3">
      <c r="A252" s="5">
        <v>41122</v>
      </c>
      <c r="B252" s="7">
        <v>128.48099999999999</v>
      </c>
      <c r="C252" s="7">
        <v>54.783999999999999</v>
      </c>
      <c r="D252" s="8">
        <v>183.26499999999999</v>
      </c>
    </row>
    <row r="253" spans="1:4" x14ac:dyDescent="0.3">
      <c r="A253" s="5">
        <v>41153</v>
      </c>
      <c r="B253" s="7">
        <v>133.58500000000001</v>
      </c>
      <c r="C253" s="7">
        <v>55.061999999999998</v>
      </c>
      <c r="D253" s="8">
        <v>188.64699999999999</v>
      </c>
    </row>
    <row r="254" spans="1:4" x14ac:dyDescent="0.3">
      <c r="A254" s="5">
        <v>41183</v>
      </c>
      <c r="B254" s="7">
        <v>127.52800000000001</v>
      </c>
      <c r="C254" s="7">
        <v>55.46</v>
      </c>
      <c r="D254" s="8">
        <v>182.988</v>
      </c>
    </row>
    <row r="255" spans="1:4" x14ac:dyDescent="0.3">
      <c r="A255" s="5">
        <v>41214</v>
      </c>
      <c r="B255" s="7">
        <v>129.642</v>
      </c>
      <c r="C255" s="7">
        <v>56.103999999999999</v>
      </c>
      <c r="D255" s="8">
        <v>185.74700000000001</v>
      </c>
    </row>
    <row r="256" spans="1:4" x14ac:dyDescent="0.3">
      <c r="A256" s="5">
        <v>41244</v>
      </c>
      <c r="B256" s="7">
        <v>133.078</v>
      </c>
      <c r="C256" s="7">
        <v>56.512999999999998</v>
      </c>
      <c r="D256" s="8">
        <v>189.59100000000001</v>
      </c>
    </row>
    <row r="257" spans="1:4" x14ac:dyDescent="0.3">
      <c r="A257" s="5">
        <v>41275</v>
      </c>
      <c r="B257" s="7">
        <v>131.43799999999999</v>
      </c>
      <c r="C257" s="7">
        <v>57.313000000000002</v>
      </c>
      <c r="D257" s="8">
        <v>188.751</v>
      </c>
    </row>
    <row r="258" spans="1:4" x14ac:dyDescent="0.3">
      <c r="A258" s="5">
        <v>41306</v>
      </c>
      <c r="B258" s="7">
        <v>132.887</v>
      </c>
      <c r="C258" s="7">
        <v>57.561999999999998</v>
      </c>
      <c r="D258" s="8">
        <v>190.44800000000001</v>
      </c>
    </row>
    <row r="259" spans="1:4" x14ac:dyDescent="0.3">
      <c r="A259" s="5">
        <v>41334</v>
      </c>
      <c r="B259" s="7">
        <v>130.392</v>
      </c>
      <c r="C259" s="7">
        <v>57.856000000000002</v>
      </c>
      <c r="D259" s="8">
        <v>188.24799999999999</v>
      </c>
    </row>
    <row r="260" spans="1:4" x14ac:dyDescent="0.3">
      <c r="A260" s="5">
        <v>41365</v>
      </c>
      <c r="B260" s="7">
        <v>131.65</v>
      </c>
      <c r="C260" s="7">
        <v>57.835000000000001</v>
      </c>
      <c r="D260" s="8">
        <v>189.48500000000001</v>
      </c>
    </row>
    <row r="261" spans="1:4" x14ac:dyDescent="0.3">
      <c r="A261" s="5">
        <v>41395</v>
      </c>
      <c r="B261" s="7">
        <v>130.49</v>
      </c>
      <c r="C261" s="7">
        <v>57.948</v>
      </c>
      <c r="D261" s="8">
        <v>188.43799999999999</v>
      </c>
    </row>
    <row r="262" spans="1:4" x14ac:dyDescent="0.3">
      <c r="A262" s="5">
        <v>41426</v>
      </c>
      <c r="B262" s="7">
        <v>132.97399999999999</v>
      </c>
      <c r="C262" s="7">
        <v>58.223999999999997</v>
      </c>
      <c r="D262" s="8">
        <v>191.19800000000001</v>
      </c>
    </row>
    <row r="263" spans="1:4" x14ac:dyDescent="0.3">
      <c r="A263" s="5">
        <v>41456</v>
      </c>
      <c r="B263" s="7">
        <v>132.012</v>
      </c>
      <c r="C263" s="7">
        <v>58.601999999999997</v>
      </c>
      <c r="D263" s="8">
        <v>190.614</v>
      </c>
    </row>
    <row r="264" spans="1:4" x14ac:dyDescent="0.3">
      <c r="A264" s="5">
        <v>41487</v>
      </c>
      <c r="B264" s="7">
        <v>132.44999999999999</v>
      </c>
      <c r="C264" s="7">
        <v>58.268999999999998</v>
      </c>
      <c r="D264" s="8">
        <v>190.71899999999999</v>
      </c>
    </row>
    <row r="265" spans="1:4" x14ac:dyDescent="0.3">
      <c r="A265" s="5">
        <v>41518</v>
      </c>
      <c r="B265" s="7">
        <v>131.72900000000001</v>
      </c>
      <c r="C265" s="7">
        <v>59.061999999999998</v>
      </c>
      <c r="D265" s="8">
        <v>190.791</v>
      </c>
    </row>
    <row r="266" spans="1:4" x14ac:dyDescent="0.3">
      <c r="A266" s="5">
        <v>41548</v>
      </c>
      <c r="B266" s="7">
        <v>135.19900000000001</v>
      </c>
      <c r="C266" s="7">
        <v>59.143000000000001</v>
      </c>
      <c r="D266" s="8">
        <v>194.34200000000001</v>
      </c>
    </row>
    <row r="267" spans="1:4" x14ac:dyDescent="0.3">
      <c r="A267" s="5">
        <v>41579</v>
      </c>
      <c r="B267" s="7">
        <v>136.33500000000001</v>
      </c>
      <c r="C267" s="7">
        <v>59.494999999999997</v>
      </c>
      <c r="D267" s="8">
        <v>195.83</v>
      </c>
    </row>
    <row r="268" spans="1:4" x14ac:dyDescent="0.3">
      <c r="A268" s="5">
        <v>41609</v>
      </c>
      <c r="B268" s="7">
        <v>134.44499999999999</v>
      </c>
      <c r="C268" s="7">
        <v>60.146000000000001</v>
      </c>
      <c r="D268" s="8">
        <v>194.59100000000001</v>
      </c>
    </row>
    <row r="269" spans="1:4" x14ac:dyDescent="0.3">
      <c r="A269" s="5">
        <v>41640</v>
      </c>
      <c r="B269" s="7">
        <v>134.14400000000001</v>
      </c>
      <c r="C269" s="7">
        <v>60.42</v>
      </c>
      <c r="D269" s="8">
        <v>194.56399999999999</v>
      </c>
    </row>
    <row r="270" spans="1:4" x14ac:dyDescent="0.3">
      <c r="A270" s="5">
        <v>41671</v>
      </c>
      <c r="B270" s="7">
        <v>132.809</v>
      </c>
      <c r="C270" s="7">
        <v>60.832999999999998</v>
      </c>
      <c r="D270" s="8">
        <v>193.642</v>
      </c>
    </row>
    <row r="271" spans="1:4" x14ac:dyDescent="0.3">
      <c r="A271" s="5">
        <v>41699</v>
      </c>
      <c r="B271" s="7">
        <v>137.501</v>
      </c>
      <c r="C271" s="7">
        <v>61.183</v>
      </c>
      <c r="D271" s="8">
        <v>198.684</v>
      </c>
    </row>
    <row r="272" spans="1:4" x14ac:dyDescent="0.3">
      <c r="A272" s="5">
        <v>41730</v>
      </c>
      <c r="B272" s="7">
        <v>136.054</v>
      </c>
      <c r="C272" s="7">
        <v>61.768000000000001</v>
      </c>
      <c r="D272" s="8">
        <v>197.822</v>
      </c>
    </row>
    <row r="273" spans="1:4" x14ac:dyDescent="0.3">
      <c r="A273" s="5">
        <v>41760</v>
      </c>
      <c r="B273" s="7">
        <v>137.66200000000001</v>
      </c>
      <c r="C273" s="7">
        <v>62.212000000000003</v>
      </c>
      <c r="D273" s="8">
        <v>199.875</v>
      </c>
    </row>
    <row r="274" spans="1:4" x14ac:dyDescent="0.3">
      <c r="A274" s="5">
        <v>41791</v>
      </c>
      <c r="B274" s="7">
        <v>137.08600000000001</v>
      </c>
      <c r="C274" s="7">
        <v>62.067</v>
      </c>
      <c r="D274" s="8">
        <v>199.15299999999999</v>
      </c>
    </row>
    <row r="275" spans="1:4" x14ac:dyDescent="0.3">
      <c r="A275" s="5">
        <v>41821</v>
      </c>
      <c r="B275" s="7">
        <v>137.67500000000001</v>
      </c>
      <c r="C275" s="7">
        <v>61.814999999999998</v>
      </c>
      <c r="D275" s="8">
        <v>199.49</v>
      </c>
    </row>
    <row r="276" spans="1:4" x14ac:dyDescent="0.3">
      <c r="A276" s="5">
        <v>41852</v>
      </c>
      <c r="B276" s="7">
        <v>138.10900000000001</v>
      </c>
      <c r="C276" s="7">
        <v>61.811</v>
      </c>
      <c r="D276" s="8">
        <v>199.92</v>
      </c>
    </row>
    <row r="277" spans="1:4" x14ac:dyDescent="0.3">
      <c r="A277" s="5">
        <v>41883</v>
      </c>
      <c r="B277" s="7">
        <v>135.35300000000001</v>
      </c>
      <c r="C277" s="7">
        <v>62.064</v>
      </c>
      <c r="D277" s="8">
        <v>197.41800000000001</v>
      </c>
    </row>
    <row r="278" spans="1:4" x14ac:dyDescent="0.3">
      <c r="A278" s="5">
        <v>41913</v>
      </c>
      <c r="B278" s="7">
        <v>137.65799999999999</v>
      </c>
      <c r="C278" s="7">
        <v>62.485999999999997</v>
      </c>
      <c r="D278" s="8">
        <v>200.14400000000001</v>
      </c>
    </row>
    <row r="279" spans="1:4" x14ac:dyDescent="0.3">
      <c r="A279" s="5">
        <v>41944</v>
      </c>
      <c r="B279" s="7">
        <v>135.74600000000001</v>
      </c>
      <c r="C279" s="7">
        <v>62.271000000000001</v>
      </c>
      <c r="D279" s="8">
        <v>198.017</v>
      </c>
    </row>
    <row r="280" spans="1:4" x14ac:dyDescent="0.3">
      <c r="A280" s="5">
        <v>41974</v>
      </c>
      <c r="B280" s="7">
        <v>134.18899999999999</v>
      </c>
      <c r="C280" s="7">
        <v>62.988</v>
      </c>
      <c r="D280" s="8">
        <v>197.17699999999999</v>
      </c>
    </row>
    <row r="281" spans="1:4" x14ac:dyDescent="0.3">
      <c r="A281" s="5">
        <v>42005</v>
      </c>
      <c r="B281" s="7">
        <v>128.988</v>
      </c>
      <c r="C281" s="7">
        <v>62.786000000000001</v>
      </c>
      <c r="D281" s="8">
        <v>191.774</v>
      </c>
    </row>
    <row r="282" spans="1:4" x14ac:dyDescent="0.3">
      <c r="A282" s="5">
        <v>42036</v>
      </c>
      <c r="B282" s="7">
        <v>127.4</v>
      </c>
      <c r="C282" s="7">
        <v>62.709000000000003</v>
      </c>
      <c r="D282" s="8">
        <v>190.11</v>
      </c>
    </row>
    <row r="283" spans="1:4" x14ac:dyDescent="0.3">
      <c r="A283" s="5">
        <v>42064</v>
      </c>
      <c r="B283" s="7">
        <v>128.14599999999999</v>
      </c>
      <c r="C283" s="7">
        <v>62.905999999999999</v>
      </c>
      <c r="D283" s="8">
        <v>191.05099999999999</v>
      </c>
    </row>
    <row r="284" spans="1:4" x14ac:dyDescent="0.3">
      <c r="A284" s="5">
        <v>42095</v>
      </c>
      <c r="B284" s="7">
        <v>129.72200000000001</v>
      </c>
      <c r="C284" s="7">
        <v>62.87</v>
      </c>
      <c r="D284" s="8">
        <v>192.59299999999999</v>
      </c>
    </row>
    <row r="285" spans="1:4" x14ac:dyDescent="0.3">
      <c r="A285" s="5">
        <v>42125</v>
      </c>
      <c r="B285" s="7">
        <v>127.976</v>
      </c>
      <c r="C285" s="7">
        <v>62.994999999999997</v>
      </c>
      <c r="D285" s="8">
        <v>190.97200000000001</v>
      </c>
    </row>
    <row r="286" spans="1:4" x14ac:dyDescent="0.3">
      <c r="A286" s="5">
        <v>42156</v>
      </c>
      <c r="B286" s="7">
        <v>127.39100000000001</v>
      </c>
      <c r="C286" s="7">
        <v>63.293999999999997</v>
      </c>
      <c r="D286" s="8">
        <v>190.685</v>
      </c>
    </row>
    <row r="287" spans="1:4" x14ac:dyDescent="0.3">
      <c r="A287" s="5">
        <v>42186</v>
      </c>
      <c r="B287" s="7">
        <v>127.44499999999999</v>
      </c>
      <c r="C287" s="7">
        <v>62.817</v>
      </c>
      <c r="D287" s="8">
        <v>190.262</v>
      </c>
    </row>
    <row r="288" spans="1:4" x14ac:dyDescent="0.3">
      <c r="A288" s="5">
        <v>42217</v>
      </c>
      <c r="B288" s="7">
        <v>124.12</v>
      </c>
      <c r="C288" s="7">
        <v>62.804000000000002</v>
      </c>
      <c r="D288" s="8">
        <v>186.92400000000001</v>
      </c>
    </row>
    <row r="289" spans="1:9" x14ac:dyDescent="0.3">
      <c r="A289" s="5">
        <v>42248</v>
      </c>
      <c r="B289" s="7">
        <v>124.84699999999999</v>
      </c>
      <c r="C289" s="7">
        <v>62.415999999999997</v>
      </c>
      <c r="D289" s="8">
        <v>187.26300000000001</v>
      </c>
    </row>
    <row r="290" spans="1:9" x14ac:dyDescent="0.3">
      <c r="A290" s="5">
        <v>42278</v>
      </c>
      <c r="B290" s="7">
        <v>122.943</v>
      </c>
      <c r="C290" s="7">
        <v>62.558</v>
      </c>
      <c r="D290" s="8">
        <v>185.501</v>
      </c>
    </row>
    <row r="291" spans="1:9" x14ac:dyDescent="0.3">
      <c r="A291" s="5">
        <v>42309</v>
      </c>
      <c r="B291" s="7">
        <v>121.41800000000001</v>
      </c>
      <c r="C291" s="7">
        <v>62.436</v>
      </c>
      <c r="D291" s="8">
        <v>183.85400000000001</v>
      </c>
    </row>
    <row r="292" spans="1:9" x14ac:dyDescent="0.3">
      <c r="A292" s="5">
        <v>42339</v>
      </c>
      <c r="B292" s="7">
        <v>120.36</v>
      </c>
      <c r="C292" s="7">
        <v>62.558999999999997</v>
      </c>
      <c r="D292" s="8">
        <v>182.91900000000001</v>
      </c>
    </row>
    <row r="293" spans="1:9" x14ac:dyDescent="0.3">
      <c r="A293" s="5">
        <v>42370</v>
      </c>
      <c r="B293" s="7">
        <v>116.652</v>
      </c>
      <c r="C293" s="7">
        <v>62.375999999999998</v>
      </c>
      <c r="D293" s="8">
        <v>179.02799999999999</v>
      </c>
    </row>
    <row r="294" spans="1:9" x14ac:dyDescent="0.3">
      <c r="A294" s="5">
        <v>42401</v>
      </c>
      <c r="B294" s="7">
        <v>118.736</v>
      </c>
      <c r="C294" s="7">
        <v>62.116</v>
      </c>
      <c r="D294" s="8">
        <v>180.85300000000001</v>
      </c>
    </row>
    <row r="295" spans="1:9" x14ac:dyDescent="0.3">
      <c r="A295" s="5">
        <v>42430</v>
      </c>
      <c r="B295" s="7">
        <v>117.941</v>
      </c>
      <c r="C295" s="7">
        <v>62.414000000000001</v>
      </c>
      <c r="D295" s="8">
        <v>180.35400000000001</v>
      </c>
    </row>
    <row r="296" spans="1:9" x14ac:dyDescent="0.3">
      <c r="A296" s="5">
        <v>42461</v>
      </c>
      <c r="B296" s="7">
        <v>119.929</v>
      </c>
      <c r="C296" s="7">
        <v>62.542999999999999</v>
      </c>
      <c r="D296" s="8">
        <v>182.47200000000001</v>
      </c>
    </row>
    <row r="297" spans="1:9" x14ac:dyDescent="0.3">
      <c r="A297" s="5">
        <v>42491</v>
      </c>
      <c r="B297" s="7">
        <v>120.467</v>
      </c>
      <c r="C297" s="7">
        <v>63.02</v>
      </c>
      <c r="D297" s="8">
        <v>183.48699999999999</v>
      </c>
    </row>
    <row r="298" spans="1:9" x14ac:dyDescent="0.3">
      <c r="A298" s="5">
        <v>42522</v>
      </c>
      <c r="B298" s="7">
        <v>120.762</v>
      </c>
      <c r="C298" s="7">
        <v>63.555</v>
      </c>
      <c r="D298" s="8">
        <v>184.31700000000001</v>
      </c>
    </row>
    <row r="299" spans="1:9" x14ac:dyDescent="0.3">
      <c r="A299" s="5">
        <v>42552</v>
      </c>
      <c r="B299" s="7">
        <v>122.372</v>
      </c>
      <c r="C299" s="7">
        <v>63.816000000000003</v>
      </c>
      <c r="D299" s="8">
        <v>186.18799999999999</v>
      </c>
      <c r="I299" s="2">
        <v>1000</v>
      </c>
    </row>
    <row r="300" spans="1:9" x14ac:dyDescent="0.3">
      <c r="A300" s="5">
        <v>42583</v>
      </c>
      <c r="B300" s="7">
        <v>123.997</v>
      </c>
      <c r="C300" s="7">
        <v>63.99</v>
      </c>
      <c r="D300" s="8">
        <v>187.98699999999999</v>
      </c>
    </row>
    <row r="301" spans="1:9" x14ac:dyDescent="0.3">
      <c r="A301" s="5">
        <v>42614</v>
      </c>
      <c r="B301" s="7">
        <v>124.914</v>
      </c>
      <c r="C301" s="7">
        <v>63.953000000000003</v>
      </c>
      <c r="D301" s="8">
        <v>188.86799999999999</v>
      </c>
    </row>
    <row r="302" spans="1:9" x14ac:dyDescent="0.3">
      <c r="A302" s="5">
        <v>42644</v>
      </c>
      <c r="B302" s="7">
        <v>123.351</v>
      </c>
      <c r="C302" s="7">
        <v>63.429000000000002</v>
      </c>
      <c r="D302" s="8">
        <v>186.78</v>
      </c>
    </row>
    <row r="303" spans="1:9" x14ac:dyDescent="0.3">
      <c r="A303" s="5">
        <v>42675</v>
      </c>
      <c r="B303" s="7">
        <v>121.73699999999999</v>
      </c>
      <c r="C303" s="7">
        <v>63.642000000000003</v>
      </c>
      <c r="D303" s="8">
        <v>185.37799999999999</v>
      </c>
    </row>
    <row r="304" spans="1:9" x14ac:dyDescent="0.3">
      <c r="A304" s="5">
        <v>42705</v>
      </c>
      <c r="B304" s="7">
        <v>126.098</v>
      </c>
      <c r="C304" s="7">
        <v>64.034000000000006</v>
      </c>
      <c r="D304" s="8">
        <v>190.13200000000001</v>
      </c>
    </row>
    <row r="305" spans="1:4" x14ac:dyDescent="0.3">
      <c r="A305" s="5">
        <v>42736</v>
      </c>
      <c r="B305" s="7">
        <v>127.301</v>
      </c>
      <c r="C305" s="7">
        <v>64.89</v>
      </c>
      <c r="D305" s="8">
        <v>192.19</v>
      </c>
    </row>
    <row r="306" spans="1:4" x14ac:dyDescent="0.3">
      <c r="A306" s="5">
        <v>42767</v>
      </c>
      <c r="B306" s="7">
        <v>127.345</v>
      </c>
      <c r="C306" s="7">
        <v>65.256</v>
      </c>
      <c r="D306" s="8">
        <v>192.602</v>
      </c>
    </row>
    <row r="307" spans="1:4" x14ac:dyDescent="0.3">
      <c r="A307" s="5">
        <v>42795</v>
      </c>
      <c r="B307" s="7">
        <v>127.03400000000001</v>
      </c>
      <c r="C307" s="7">
        <v>65.28</v>
      </c>
      <c r="D307" s="8">
        <v>192.31399999999999</v>
      </c>
    </row>
    <row r="308" spans="1:4" x14ac:dyDescent="0.3">
      <c r="A308" s="5">
        <v>42826</v>
      </c>
      <c r="B308" s="7">
        <v>126.413</v>
      </c>
      <c r="C308" s="7">
        <v>65.149000000000001</v>
      </c>
      <c r="D308" s="8">
        <v>191.56200000000001</v>
      </c>
    </row>
    <row r="309" spans="1:4" x14ac:dyDescent="0.3">
      <c r="A309" s="5">
        <v>42856</v>
      </c>
      <c r="B309" s="7">
        <v>126.887</v>
      </c>
      <c r="C309" s="7">
        <v>65.335999999999999</v>
      </c>
      <c r="D309" s="8">
        <v>192.22300000000001</v>
      </c>
    </row>
    <row r="310" spans="1:4" x14ac:dyDescent="0.3">
      <c r="A310" s="5">
        <v>42887</v>
      </c>
      <c r="B310" s="7">
        <v>128.376</v>
      </c>
      <c r="C310" s="7">
        <v>65.884</v>
      </c>
      <c r="D310" s="8">
        <v>194.26</v>
      </c>
    </row>
    <row r="311" spans="1:4" x14ac:dyDescent="0.3">
      <c r="A311" s="5">
        <v>42917</v>
      </c>
      <c r="B311" s="7">
        <v>128.22800000000001</v>
      </c>
      <c r="C311" s="7">
        <v>66.519000000000005</v>
      </c>
      <c r="D311" s="8">
        <v>194.74700000000001</v>
      </c>
    </row>
    <row r="312" spans="1:4" x14ac:dyDescent="0.3">
      <c r="A312" s="5">
        <v>42948</v>
      </c>
      <c r="B312" s="7">
        <v>128.61699999999999</v>
      </c>
      <c r="C312" s="7">
        <v>66.947999999999993</v>
      </c>
      <c r="D312" s="8">
        <v>195.565</v>
      </c>
    </row>
    <row r="313" spans="1:4" x14ac:dyDescent="0.3">
      <c r="A313" s="5">
        <v>42979</v>
      </c>
      <c r="B313" s="7">
        <v>130.28299999999999</v>
      </c>
      <c r="C313" s="7">
        <v>67.882999999999996</v>
      </c>
      <c r="D313" s="8">
        <v>198.166</v>
      </c>
    </row>
    <row r="314" spans="1:4" x14ac:dyDescent="0.3">
      <c r="A314" s="5">
        <v>43009</v>
      </c>
      <c r="B314" s="7">
        <v>131.1</v>
      </c>
      <c r="C314" s="7">
        <v>68.215000000000003</v>
      </c>
      <c r="D314" s="8">
        <v>199.315</v>
      </c>
    </row>
    <row r="315" spans="1:4" x14ac:dyDescent="0.3">
      <c r="A315" s="5">
        <v>43040</v>
      </c>
      <c r="B315" s="7">
        <v>134.23599999999999</v>
      </c>
      <c r="C315" s="7">
        <v>68.667000000000002</v>
      </c>
      <c r="D315" s="8">
        <v>202.904</v>
      </c>
    </row>
    <row r="316" spans="1:4" x14ac:dyDescent="0.3">
      <c r="A316" s="5">
        <v>43070</v>
      </c>
      <c r="B316" s="7">
        <v>137.77000000000001</v>
      </c>
      <c r="C316" s="7">
        <v>68.930000000000007</v>
      </c>
      <c r="D316" s="8">
        <v>206.7</v>
      </c>
    </row>
    <row r="317" spans="1:4" x14ac:dyDescent="0.3">
      <c r="A317" s="5">
        <v>43101</v>
      </c>
      <c r="B317" s="7">
        <v>133.614</v>
      </c>
      <c r="C317" s="7">
        <v>68.960999999999999</v>
      </c>
      <c r="D317" s="8">
        <v>202.57499999999999</v>
      </c>
    </row>
    <row r="318" spans="1:4" x14ac:dyDescent="0.3">
      <c r="A318" s="5">
        <v>43132</v>
      </c>
      <c r="B318" s="7">
        <v>136.37700000000001</v>
      </c>
      <c r="C318" s="7">
        <v>69.230999999999995</v>
      </c>
      <c r="D318" s="8">
        <v>205.607</v>
      </c>
    </row>
    <row r="319" spans="1:4" x14ac:dyDescent="0.3">
      <c r="A319" s="5">
        <v>43160</v>
      </c>
      <c r="B319" s="7">
        <v>140.74199999999999</v>
      </c>
      <c r="C319" s="7">
        <v>69.194999999999993</v>
      </c>
      <c r="D319" s="8">
        <v>209.93700000000001</v>
      </c>
    </row>
    <row r="320" spans="1:4" x14ac:dyDescent="0.3">
      <c r="A320" s="5">
        <v>43191</v>
      </c>
      <c r="B320" s="7">
        <v>140.364</v>
      </c>
      <c r="C320" s="7">
        <v>68.519000000000005</v>
      </c>
      <c r="D320" s="8">
        <v>208.88300000000001</v>
      </c>
    </row>
    <row r="321" spans="1:9" x14ac:dyDescent="0.3">
      <c r="A321" s="5">
        <v>43221</v>
      </c>
      <c r="B321" s="7">
        <v>144.55199999999999</v>
      </c>
      <c r="C321" s="7">
        <v>68.789000000000001</v>
      </c>
      <c r="D321" s="8">
        <v>213.34100000000001</v>
      </c>
    </row>
    <row r="322" spans="1:9" x14ac:dyDescent="0.3">
      <c r="A322" s="5">
        <v>43252</v>
      </c>
      <c r="B322" s="7">
        <v>142.172</v>
      </c>
      <c r="C322" s="7">
        <v>68.796000000000006</v>
      </c>
      <c r="D322" s="8">
        <v>210.96700000000001</v>
      </c>
      <c r="F322" s="23"/>
    </row>
    <row r="323" spans="1:9" x14ac:dyDescent="0.3">
      <c r="A323" s="5">
        <v>43282</v>
      </c>
      <c r="B323" s="7">
        <v>139.94300000000001</v>
      </c>
      <c r="C323" s="7">
        <v>68.790999999999997</v>
      </c>
      <c r="D323" s="8">
        <v>208.73400000000001</v>
      </c>
      <c r="F323" s="23"/>
    </row>
    <row r="324" spans="1:9" x14ac:dyDescent="0.3">
      <c r="A324" s="5">
        <v>43313</v>
      </c>
      <c r="B324" s="7">
        <v>138.857</v>
      </c>
      <c r="C324" s="7">
        <v>68.900999999999996</v>
      </c>
      <c r="D324" s="8">
        <v>207.75800000000001</v>
      </c>
      <c r="F324" s="23"/>
    </row>
    <row r="325" spans="1:9" x14ac:dyDescent="0.3">
      <c r="A325" s="5">
        <v>43344</v>
      </c>
      <c r="B325" s="7">
        <v>140.745</v>
      </c>
      <c r="C325" s="7">
        <v>69.001999999999995</v>
      </c>
      <c r="D325" s="8">
        <v>209.74700000000001</v>
      </c>
      <c r="F325" s="23"/>
    </row>
    <row r="326" spans="1:9" x14ac:dyDescent="0.3">
      <c r="A326" s="5">
        <v>43374</v>
      </c>
      <c r="B326" s="7">
        <v>141.25899999999999</v>
      </c>
      <c r="C326" s="7">
        <v>68.864999999999995</v>
      </c>
      <c r="D326" s="8">
        <v>210.124</v>
      </c>
      <c r="F326" s="23"/>
    </row>
    <row r="327" spans="1:9" x14ac:dyDescent="0.3">
      <c r="A327" s="5">
        <v>43405</v>
      </c>
      <c r="B327" s="7">
        <v>139.124</v>
      </c>
      <c r="C327" s="7">
        <v>68.852000000000004</v>
      </c>
      <c r="D327" s="8">
        <v>207.976</v>
      </c>
      <c r="F327" s="23"/>
    </row>
    <row r="328" spans="1:9" x14ac:dyDescent="0.3">
      <c r="A328" s="5">
        <v>43435</v>
      </c>
      <c r="B328" s="7">
        <v>136.58099999999999</v>
      </c>
      <c r="C328" s="7">
        <v>69.08</v>
      </c>
      <c r="D328" s="8">
        <v>205.661</v>
      </c>
    </row>
    <row r="329" spans="1:9" x14ac:dyDescent="0.3">
      <c r="A329" s="5">
        <v>43466</v>
      </c>
      <c r="B329" s="7">
        <v>138.87799999999999</v>
      </c>
      <c r="C329" s="7">
        <v>71.366</v>
      </c>
      <c r="D329" s="8">
        <v>206.29599999999999</v>
      </c>
    </row>
    <row r="330" spans="1:9" x14ac:dyDescent="0.3">
      <c r="A330" s="5">
        <v>43497</v>
      </c>
      <c r="B330" s="7">
        <v>139.19</v>
      </c>
      <c r="C330" s="7">
        <v>71.619</v>
      </c>
      <c r="D330" s="8">
        <v>208.47499999999999</v>
      </c>
      <c r="G330" s="24"/>
      <c r="H330" s="24"/>
      <c r="I330" s="24"/>
    </row>
    <row r="331" spans="1:9" x14ac:dyDescent="0.3">
      <c r="A331" s="5">
        <v>43525</v>
      </c>
      <c r="B331" s="7">
        <v>140.97999999999999</v>
      </c>
      <c r="C331" s="7">
        <v>72.177000000000007</v>
      </c>
      <c r="D331" s="8">
        <v>210.71600000000001</v>
      </c>
      <c r="G331" s="24"/>
      <c r="H331" s="24"/>
      <c r="I331" s="24"/>
    </row>
    <row r="332" spans="1:9" x14ac:dyDescent="0.3">
      <c r="A332" s="5">
        <v>43556</v>
      </c>
      <c r="B332" s="7">
        <v>136.43600000000001</v>
      </c>
      <c r="C332" s="7">
        <v>72.852000000000004</v>
      </c>
      <c r="D332" s="8">
        <v>206.536</v>
      </c>
      <c r="F332" s="25"/>
      <c r="G332" s="24"/>
      <c r="H332" s="24"/>
      <c r="I332" s="24"/>
    </row>
    <row r="333" spans="1:9" x14ac:dyDescent="0.3">
      <c r="A333" s="5">
        <v>43586</v>
      </c>
      <c r="B333" s="7">
        <v>139.09100000000001</v>
      </c>
      <c r="C333" s="7">
        <v>73.760999999999996</v>
      </c>
      <c r="D333" s="8">
        <v>211.453</v>
      </c>
      <c r="F333" s="25"/>
      <c r="G333" s="24"/>
      <c r="H333" s="24"/>
      <c r="I333" s="24"/>
    </row>
    <row r="334" spans="1:9" x14ac:dyDescent="0.3">
      <c r="A334" s="5">
        <v>43617</v>
      </c>
      <c r="B334" s="7">
        <v>135.542</v>
      </c>
      <c r="C334" s="7">
        <v>73.712000000000003</v>
      </c>
      <c r="D334" s="8">
        <v>207.48500000000001</v>
      </c>
      <c r="F334" s="25"/>
    </row>
    <row r="335" spans="1:9" x14ac:dyDescent="0.3">
      <c r="A335" s="5">
        <v>43647</v>
      </c>
      <c r="B335" s="7">
        <v>137.465</v>
      </c>
      <c r="C335" s="7">
        <v>72.997</v>
      </c>
      <c r="D335" s="8">
        <v>208.12</v>
      </c>
      <c r="F335" s="25"/>
    </row>
    <row r="336" spans="1:9" x14ac:dyDescent="0.3">
      <c r="A336" s="5">
        <v>43678</v>
      </c>
      <c r="B336" s="7">
        <v>137.358</v>
      </c>
      <c r="C336" s="7">
        <v>73.159000000000006</v>
      </c>
      <c r="D336" s="8">
        <v>208.583</v>
      </c>
      <c r="F336" s="25"/>
    </row>
    <row r="337" spans="1:10" x14ac:dyDescent="0.3">
      <c r="A337" s="5">
        <v>43709</v>
      </c>
      <c r="B337" s="7">
        <v>136.108</v>
      </c>
      <c r="C337" s="7">
        <v>73.102000000000004</v>
      </c>
      <c r="D337" s="8">
        <v>206.71</v>
      </c>
      <c r="F337" s="25"/>
    </row>
    <row r="338" spans="1:10" x14ac:dyDescent="0.3">
      <c r="A338" s="5">
        <v>43739</v>
      </c>
      <c r="B338" s="7">
        <v>136.851</v>
      </c>
      <c r="C338" s="7">
        <v>73.552000000000007</v>
      </c>
      <c r="D338" s="8">
        <v>206.48099999999999</v>
      </c>
      <c r="E338" s="26"/>
      <c r="F338" s="25"/>
    </row>
    <row r="339" spans="1:10" x14ac:dyDescent="0.3">
      <c r="A339" s="5">
        <v>43770</v>
      </c>
      <c r="B339" s="7">
        <v>136.88800000000001</v>
      </c>
      <c r="C339" s="7">
        <v>73.682000000000002</v>
      </c>
      <c r="D339" s="8">
        <v>207.70099999999999</v>
      </c>
      <c r="F339" s="25"/>
      <c r="G339" s="23"/>
    </row>
    <row r="340" spans="1:10" x14ac:dyDescent="0.3">
      <c r="A340" s="5">
        <v>43800</v>
      </c>
      <c r="B340" s="7">
        <v>137.65100000000001</v>
      </c>
      <c r="C340" s="7">
        <v>73.844999999999999</v>
      </c>
      <c r="D340" s="8">
        <v>209.476</v>
      </c>
      <c r="F340" s="25"/>
      <c r="G340" s="23"/>
    </row>
    <row r="341" spans="1:10" x14ac:dyDescent="0.3">
      <c r="A341" s="5">
        <v>43831</v>
      </c>
      <c r="B341" s="20">
        <v>137.01900000000001</v>
      </c>
      <c r="C341" s="20">
        <v>70.650000000000006</v>
      </c>
      <c r="D341" s="11">
        <v>207.67</v>
      </c>
      <c r="F341" s="25"/>
    </row>
    <row r="342" spans="1:10" x14ac:dyDescent="0.3">
      <c r="A342" s="5">
        <v>43862</v>
      </c>
      <c r="B342" s="20">
        <v>138.25</v>
      </c>
      <c r="C342" s="20">
        <v>69.811000000000007</v>
      </c>
      <c r="D342" s="11">
        <v>208.06100000000001</v>
      </c>
      <c r="F342" s="25"/>
    </row>
    <row r="343" spans="1:10" x14ac:dyDescent="0.3">
      <c r="A343" s="5">
        <v>43891</v>
      </c>
      <c r="B343" s="20">
        <v>127.64100000000001</v>
      </c>
      <c r="C343" s="20">
        <v>57.472999999999999</v>
      </c>
      <c r="D343" s="11">
        <v>185.114</v>
      </c>
      <c r="F343" s="25"/>
      <c r="H343" s="24"/>
      <c r="I343" s="24"/>
      <c r="J343" s="24"/>
    </row>
    <row r="344" spans="1:10" x14ac:dyDescent="0.3">
      <c r="A344" s="5">
        <v>43922</v>
      </c>
      <c r="B344" s="20">
        <v>95.495000000000005</v>
      </c>
      <c r="C344" s="20">
        <v>53.274999999999999</v>
      </c>
      <c r="D344" s="11">
        <v>148.77000000000001</v>
      </c>
      <c r="F344" s="25"/>
      <c r="H344" s="24"/>
      <c r="I344" s="24"/>
      <c r="J344" s="24"/>
    </row>
    <row r="345" spans="1:10" x14ac:dyDescent="0.3">
      <c r="A345" s="5">
        <v>43952</v>
      </c>
      <c r="B345" s="7">
        <v>89.765000000000001</v>
      </c>
      <c r="C345" s="7">
        <v>53.914000000000001</v>
      </c>
      <c r="D345" s="8">
        <v>143.679</v>
      </c>
      <c r="F345" s="25"/>
      <c r="G345" s="25"/>
      <c r="H345" s="24"/>
      <c r="I345" s="24"/>
      <c r="J345" s="24"/>
    </row>
    <row r="346" spans="1:10" x14ac:dyDescent="0.3">
      <c r="A346" s="5">
        <v>43983</v>
      </c>
      <c r="B346" s="7">
        <v>102.843</v>
      </c>
      <c r="C346" s="7">
        <v>54.606000000000002</v>
      </c>
      <c r="D346" s="8">
        <v>157.44999999999999</v>
      </c>
      <c r="F346" s="25"/>
      <c r="G346" s="25"/>
      <c r="H346" s="24"/>
      <c r="I346" s="24"/>
      <c r="J346" s="24"/>
    </row>
    <row r="347" spans="1:10" x14ac:dyDescent="0.3">
      <c r="A347" s="5">
        <v>44013</v>
      </c>
      <c r="B347" s="7">
        <v>115.349</v>
      </c>
      <c r="C347" s="7">
        <v>54.527000000000001</v>
      </c>
      <c r="D347" s="8">
        <v>169.876</v>
      </c>
      <c r="F347" s="25"/>
      <c r="G347" s="25"/>
    </row>
    <row r="348" spans="1:10" x14ac:dyDescent="0.3">
      <c r="A348" s="5">
        <v>44044</v>
      </c>
      <c r="B348" s="7">
        <v>118.78700000000001</v>
      </c>
      <c r="C348" s="7">
        <v>54.63</v>
      </c>
      <c r="D348" s="8">
        <v>173.417</v>
      </c>
      <c r="F348" s="25"/>
      <c r="G348" s="25"/>
    </row>
    <row r="349" spans="1:10" x14ac:dyDescent="0.3">
      <c r="A349" s="5">
        <v>44075</v>
      </c>
      <c r="B349" s="20">
        <v>122.476</v>
      </c>
      <c r="C349" s="20">
        <v>55.158000000000001</v>
      </c>
      <c r="D349" s="11">
        <v>177.63399999999999</v>
      </c>
      <c r="F349" s="25"/>
      <c r="G349" s="25"/>
    </row>
    <row r="350" spans="1:10" x14ac:dyDescent="0.3">
      <c r="A350" s="5">
        <v>44105</v>
      </c>
      <c r="B350" s="20">
        <v>126.285</v>
      </c>
      <c r="C350" s="20">
        <v>55.331000000000003</v>
      </c>
      <c r="D350" s="11">
        <v>181.61600000000001</v>
      </c>
      <c r="G350" s="25"/>
    </row>
    <row r="351" spans="1:10" ht="15.6" x14ac:dyDescent="0.3">
      <c r="A351" s="5">
        <v>44136</v>
      </c>
      <c r="B351" s="20">
        <v>127.63800000000001</v>
      </c>
      <c r="C351" s="20">
        <v>56.201999999999998</v>
      </c>
      <c r="D351" s="11">
        <v>183.84</v>
      </c>
      <c r="G351" s="27"/>
    </row>
    <row r="352" spans="1:10" ht="15.6" x14ac:dyDescent="0.3">
      <c r="A352" s="5">
        <v>44166</v>
      </c>
      <c r="B352" s="20">
        <v>133.57900000000001</v>
      </c>
      <c r="C352" s="20">
        <v>56.548000000000002</v>
      </c>
      <c r="D352" s="11">
        <v>190.12700000000001</v>
      </c>
      <c r="G352" s="27"/>
    </row>
    <row r="353" spans="1:7" ht="15.9" customHeight="1" x14ac:dyDescent="0.3">
      <c r="A353" s="5">
        <v>44197</v>
      </c>
      <c r="B353" s="20">
        <v>135.20599999999999</v>
      </c>
      <c r="C353" s="20">
        <v>62.34</v>
      </c>
      <c r="D353" s="20">
        <v>194.59800000000001</v>
      </c>
      <c r="G353" s="27"/>
    </row>
    <row r="354" spans="1:7" ht="15.6" x14ac:dyDescent="0.3">
      <c r="A354" s="5">
        <v>44228</v>
      </c>
      <c r="B354" s="20">
        <v>131.166</v>
      </c>
      <c r="C354" s="20">
        <v>62.246000000000002</v>
      </c>
      <c r="D354" s="20">
        <v>190.63300000000001</v>
      </c>
      <c r="G354" s="27"/>
    </row>
    <row r="355" spans="1:7" ht="15.6" x14ac:dyDescent="0.3">
      <c r="A355" s="5">
        <v>44256</v>
      </c>
      <c r="B355" s="20">
        <v>144.023</v>
      </c>
      <c r="C355" s="20">
        <v>63.348999999999997</v>
      </c>
      <c r="D355" s="20">
        <v>205.15299999999999</v>
      </c>
      <c r="G355" s="27"/>
    </row>
    <row r="356" spans="1:7" ht="15.6" x14ac:dyDescent="0.3">
      <c r="A356" s="5">
        <v>44287</v>
      </c>
      <c r="B356" s="20">
        <v>143.92699999999999</v>
      </c>
      <c r="C356" s="20">
        <v>63.715000000000003</v>
      </c>
      <c r="D356" s="20">
        <v>207.76599999999999</v>
      </c>
      <c r="G356" s="27"/>
    </row>
    <row r="357" spans="1:7" ht="15.6" x14ac:dyDescent="0.3">
      <c r="A357" s="5">
        <v>44317</v>
      </c>
      <c r="B357" s="20">
        <v>145.34299999999999</v>
      </c>
      <c r="C357" s="20">
        <v>64.935000000000002</v>
      </c>
      <c r="D357" s="20">
        <v>209.74199999999999</v>
      </c>
      <c r="G357" s="27"/>
    </row>
    <row r="358" spans="1:7" ht="15.6" x14ac:dyDescent="0.3">
      <c r="A358" s="5">
        <v>44348</v>
      </c>
      <c r="B358" s="20">
        <v>146.285</v>
      </c>
      <c r="C358" s="20">
        <v>66.040999999999997</v>
      </c>
      <c r="D358" s="20">
        <v>210.71699999999998</v>
      </c>
      <c r="G358" s="27"/>
    </row>
    <row r="359" spans="1:7" ht="15.6" x14ac:dyDescent="0.3">
      <c r="A359" s="5">
        <v>44378</v>
      </c>
      <c r="B359" s="20">
        <v>147.928</v>
      </c>
      <c r="C359" s="20">
        <v>66.194000000000003</v>
      </c>
      <c r="D359" s="20">
        <v>212.61500000000001</v>
      </c>
      <c r="G359" s="27"/>
    </row>
    <row r="360" spans="1:7" ht="15.6" x14ac:dyDescent="0.3">
      <c r="A360" s="5">
        <v>44409</v>
      </c>
      <c r="B360" s="20">
        <v>149.47999999999999</v>
      </c>
      <c r="C360" s="20">
        <v>66.361000000000004</v>
      </c>
      <c r="D360" s="20">
        <v>213.39699999999999</v>
      </c>
      <c r="G360" s="27"/>
    </row>
    <row r="361" spans="1:7" ht="15.6" x14ac:dyDescent="0.3">
      <c r="A361" s="5">
        <v>44440</v>
      </c>
      <c r="B361" s="20">
        <v>144.48400000000001</v>
      </c>
      <c r="C361" s="20">
        <v>67.134</v>
      </c>
      <c r="D361" s="20">
        <v>206.989</v>
      </c>
      <c r="G361" s="27"/>
    </row>
    <row r="362" spans="1:7" ht="15.6" x14ac:dyDescent="0.3">
      <c r="A362" s="5">
        <v>44470</v>
      </c>
      <c r="B362" s="20">
        <v>157.62100000000001</v>
      </c>
      <c r="C362" s="20">
        <v>68.277000000000001</v>
      </c>
      <c r="D362" s="20">
        <v>224.05</v>
      </c>
      <c r="G362" s="27"/>
    </row>
    <row r="363" spans="1:7" ht="15.6" x14ac:dyDescent="0.3">
      <c r="A363" s="5">
        <v>44501</v>
      </c>
      <c r="B363" s="20">
        <v>156.52799999999999</v>
      </c>
      <c r="C363" s="20">
        <v>71.617000000000004</v>
      </c>
      <c r="D363" s="20">
        <v>224.733</v>
      </c>
      <c r="G363" s="27"/>
    </row>
    <row r="364" spans="1:7" x14ac:dyDescent="0.3">
      <c r="A364" s="5">
        <v>44531</v>
      </c>
      <c r="B364" s="20">
        <v>159.37200000000001</v>
      </c>
      <c r="C364" s="20">
        <v>73.064999999999998</v>
      </c>
      <c r="D364" s="20">
        <v>228.143</v>
      </c>
    </row>
    <row r="365" spans="1:7" x14ac:dyDescent="0.3">
      <c r="A365" s="5">
        <v>44562</v>
      </c>
      <c r="B365" s="20">
        <v>158.31200000000001</v>
      </c>
      <c r="C365" s="20">
        <v>72.432000000000002</v>
      </c>
      <c r="D365" s="20">
        <v>230.744</v>
      </c>
    </row>
    <row r="366" spans="1:7" x14ac:dyDescent="0.3">
      <c r="A366" s="5">
        <v>44593</v>
      </c>
      <c r="B366" s="20">
        <v>161.447</v>
      </c>
      <c r="C366" s="20">
        <v>73.450999999999993</v>
      </c>
      <c r="D366" s="20">
        <v>234.899</v>
      </c>
    </row>
    <row r="367" spans="1:7" x14ac:dyDescent="0.3">
      <c r="A367" s="5">
        <v>44621</v>
      </c>
      <c r="B367" s="20">
        <v>170.679</v>
      </c>
      <c r="C367" s="20">
        <v>75.004000000000005</v>
      </c>
      <c r="D367" s="20">
        <v>245.68299999999999</v>
      </c>
    </row>
    <row r="368" spans="1:7" x14ac:dyDescent="0.3">
      <c r="A368" s="5">
        <v>44652</v>
      </c>
      <c r="B368" s="20">
        <v>175.76499999999999</v>
      </c>
      <c r="C368" s="20">
        <v>76.989999999999995</v>
      </c>
      <c r="D368" s="20">
        <v>252.755</v>
      </c>
    </row>
    <row r="369" spans="1:5" x14ac:dyDescent="0.3">
      <c r="A369" s="5">
        <v>44682</v>
      </c>
      <c r="B369" s="20">
        <v>177.94300000000001</v>
      </c>
      <c r="C369" s="20">
        <v>77.198999999999998</v>
      </c>
      <c r="D369" s="20">
        <v>255.14099999999999</v>
      </c>
    </row>
    <row r="370" spans="1:5" x14ac:dyDescent="0.3">
      <c r="A370" s="5">
        <v>44713</v>
      </c>
      <c r="B370" s="20">
        <v>181.26599999999999</v>
      </c>
      <c r="C370" s="20">
        <v>77.3</v>
      </c>
      <c r="D370" s="20">
        <v>258.56599999999997</v>
      </c>
    </row>
    <row r="371" spans="1:5" x14ac:dyDescent="0.3">
      <c r="A371" s="5">
        <v>44743</v>
      </c>
      <c r="B371" s="20">
        <v>182.85499999999999</v>
      </c>
      <c r="C371" s="20">
        <v>77.828999999999994</v>
      </c>
      <c r="D371" s="20">
        <v>260.68400000000003</v>
      </c>
    </row>
    <row r="372" spans="1:5" x14ac:dyDescent="0.3">
      <c r="A372" s="5">
        <v>44774</v>
      </c>
      <c r="B372" s="20">
        <v>183.14099999999999</v>
      </c>
      <c r="C372" s="20">
        <v>78.433999999999997</v>
      </c>
      <c r="D372" s="20">
        <v>261.57499999999999</v>
      </c>
    </row>
    <row r="373" spans="1:5" x14ac:dyDescent="0.3">
      <c r="A373" s="5">
        <v>44805</v>
      </c>
      <c r="B373" s="20">
        <v>180.79300000000001</v>
      </c>
      <c r="C373" s="20">
        <v>79.055000000000007</v>
      </c>
      <c r="D373" s="20">
        <v>259.84899999999999</v>
      </c>
      <c r="E373" s="9"/>
    </row>
    <row r="374" spans="1:5" x14ac:dyDescent="0.3">
      <c r="A374" s="5">
        <v>44835</v>
      </c>
      <c r="B374" s="20">
        <v>175.64</v>
      </c>
      <c r="C374" s="20">
        <v>79.86</v>
      </c>
      <c r="D374" s="20">
        <v>255.5</v>
      </c>
    </row>
    <row r="375" spans="1:5" x14ac:dyDescent="0.3">
      <c r="A375" s="5">
        <v>44866</v>
      </c>
      <c r="B375" s="20">
        <v>172.45699999999999</v>
      </c>
      <c r="C375" s="20">
        <v>80.28</v>
      </c>
      <c r="D375" s="20">
        <v>252.73699999999999</v>
      </c>
    </row>
    <row r="376" spans="1:5" x14ac:dyDescent="0.3">
      <c r="A376" s="5">
        <v>44896</v>
      </c>
      <c r="B376" s="20">
        <v>169.62799999999999</v>
      </c>
      <c r="C376" s="20">
        <v>80.695999999999998</v>
      </c>
      <c r="D376" s="20">
        <v>250.32300000000001</v>
      </c>
    </row>
    <row r="377" spans="1:5" x14ac:dyDescent="0.3">
      <c r="A377" s="5">
        <v>44927</v>
      </c>
      <c r="B377" s="20">
        <v>175.518</v>
      </c>
      <c r="C377" s="20">
        <v>84.456000000000003</v>
      </c>
      <c r="D377" s="20">
        <v>259.97399999999999</v>
      </c>
    </row>
    <row r="378" spans="1:5" x14ac:dyDescent="0.3">
      <c r="A378" s="5">
        <v>44958</v>
      </c>
      <c r="B378" s="20">
        <v>169.28200000000001</v>
      </c>
      <c r="C378" s="20">
        <v>85.055000000000007</v>
      </c>
      <c r="D378" s="20">
        <v>254.33699999999999</v>
      </c>
    </row>
    <row r="379" spans="1:5" x14ac:dyDescent="0.3">
      <c r="A379" s="5">
        <v>44986</v>
      </c>
      <c r="B379" s="20">
        <v>174.11199999999999</v>
      </c>
      <c r="C379" s="20">
        <v>85.429000000000002</v>
      </c>
      <c r="D379" s="20">
        <v>259.541</v>
      </c>
    </row>
    <row r="380" spans="1:5" x14ac:dyDescent="0.3">
      <c r="A380" s="5">
        <v>45017</v>
      </c>
      <c r="B380" s="20">
        <v>167.547</v>
      </c>
      <c r="C380" s="20">
        <v>86.061000000000007</v>
      </c>
      <c r="D380" s="20">
        <v>253.608</v>
      </c>
    </row>
    <row r="381" spans="1:5" x14ac:dyDescent="0.3">
      <c r="A381" s="5">
        <v>45047</v>
      </c>
      <c r="B381" s="20">
        <v>165.994</v>
      </c>
      <c r="C381" s="20">
        <v>86.575000000000003</v>
      </c>
      <c r="D381" s="20">
        <v>252.56899999999999</v>
      </c>
    </row>
    <row r="382" spans="1:5" x14ac:dyDescent="0.3">
      <c r="A382" s="5">
        <v>45078</v>
      </c>
      <c r="B382" s="20">
        <v>164.797</v>
      </c>
      <c r="C382" s="20">
        <v>87.081999999999994</v>
      </c>
      <c r="D382" s="20">
        <v>251.87899999999999</v>
      </c>
    </row>
    <row r="383" spans="1:5" x14ac:dyDescent="0.3">
      <c r="A383" s="5">
        <v>45108</v>
      </c>
      <c r="B383" s="20">
        <v>168.286</v>
      </c>
      <c r="C383" s="20">
        <v>87.29</v>
      </c>
      <c r="D383" s="20">
        <v>255.57599999999999</v>
      </c>
    </row>
    <row r="384" spans="1:5" x14ac:dyDescent="0.3">
      <c r="A384" s="5">
        <v>45139</v>
      </c>
      <c r="B384" s="20">
        <v>172.13800000000001</v>
      </c>
      <c r="C384" s="20">
        <v>87.825000000000003</v>
      </c>
      <c r="D384" s="20">
        <v>259.96300000000002</v>
      </c>
    </row>
    <row r="385" spans="1:4" x14ac:dyDescent="0.3">
      <c r="A385" s="5">
        <v>45170</v>
      </c>
      <c r="B385" s="20">
        <v>175.34200000000001</v>
      </c>
      <c r="C385" s="20">
        <v>88.191000000000003</v>
      </c>
      <c r="D385" s="20">
        <v>263.53300000000002</v>
      </c>
    </row>
    <row r="386" spans="1:4" x14ac:dyDescent="0.3">
      <c r="A386" s="5">
        <v>45200</v>
      </c>
      <c r="B386" s="20">
        <v>174.32499999999999</v>
      </c>
      <c r="C386" s="20">
        <v>88.138000000000005</v>
      </c>
      <c r="D386" s="20">
        <v>262.46300000000002</v>
      </c>
    </row>
    <row r="387" spans="1:4" x14ac:dyDescent="0.3">
      <c r="A387" s="5">
        <v>45231</v>
      </c>
      <c r="B387" s="20">
        <v>168.46899999999999</v>
      </c>
      <c r="C387" s="20">
        <v>88.784999999999997</v>
      </c>
      <c r="D387" s="20">
        <v>257.25400000000002</v>
      </c>
    </row>
    <row r="388" spans="1:4" x14ac:dyDescent="0.3">
      <c r="A388" s="5">
        <v>45261</v>
      </c>
      <c r="B388" s="20">
        <v>171.64699999999999</v>
      </c>
      <c r="C388" s="20">
        <v>90.191000000000003</v>
      </c>
      <c r="D388" s="20">
        <v>261.83800000000002</v>
      </c>
    </row>
    <row r="389" spans="1:4" x14ac:dyDescent="0.3">
      <c r="A389" s="5">
        <v>45292</v>
      </c>
      <c r="B389" s="20">
        <f>170031/(1000)</f>
        <v>170.03100000000001</v>
      </c>
      <c r="C389" s="20">
        <f>91584/(1000)</f>
        <v>91.584000000000003</v>
      </c>
      <c r="D389" s="20">
        <f>261614/(1000)</f>
        <v>261.61399999999998</v>
      </c>
    </row>
    <row r="390" spans="1:4" x14ac:dyDescent="0.3">
      <c r="A390" s="5">
        <v>45323</v>
      </c>
      <c r="B390" s="20">
        <f>175003/(1000)</f>
        <v>175.00299999999999</v>
      </c>
      <c r="C390" s="20">
        <f>93479/(1000)</f>
        <v>93.478999999999999</v>
      </c>
      <c r="D390" s="20">
        <f>268482/(1000)</f>
        <v>268.48200000000003</v>
      </c>
    </row>
    <row r="391" spans="1:4" x14ac:dyDescent="0.3">
      <c r="A391" s="5">
        <v>45352</v>
      </c>
      <c r="B391" s="20">
        <f>171232/(1000)</f>
        <v>171.232</v>
      </c>
      <c r="C391" s="20">
        <f>94252/(1000)</f>
        <v>94.251999999999995</v>
      </c>
      <c r="D391" s="20">
        <f>265484/(1000)</f>
        <v>265.48399999999998</v>
      </c>
    </row>
    <row r="392" spans="1:4" x14ac:dyDescent="0.3">
      <c r="A392" s="5">
        <v>45383</v>
      </c>
      <c r="B392" s="20">
        <f>173479/(1000)</f>
        <v>173.47900000000001</v>
      </c>
      <c r="C392" s="20">
        <f>94123/(1000)</f>
        <v>94.123000000000005</v>
      </c>
      <c r="D392" s="20">
        <f>267602/(1000)</f>
        <v>267.60199999999998</v>
      </c>
    </row>
    <row r="393" spans="1:4" x14ac:dyDescent="0.3">
      <c r="A393" s="5">
        <v>45413</v>
      </c>
      <c r="B393" s="20">
        <f>171044/(1000)</f>
        <v>171.04400000000001</v>
      </c>
      <c r="C393" s="20">
        <f>95418/(1000)</f>
        <v>95.418000000000006</v>
      </c>
      <c r="D393" s="20">
        <f>266462/(1000)</f>
        <v>266.46199999999999</v>
      </c>
    </row>
    <row r="394" spans="1:4" x14ac:dyDescent="0.3">
      <c r="A394" s="5">
        <v>45444</v>
      </c>
      <c r="B394" s="20">
        <f>173502/(1000)</f>
        <v>173.50200000000001</v>
      </c>
      <c r="C394" s="20">
        <f>95775/(1000)</f>
        <v>95.775000000000006</v>
      </c>
      <c r="D394" s="20">
        <f>269277/(1000)</f>
        <v>269.27699999999999</v>
      </c>
    </row>
    <row r="395" spans="1:4" x14ac:dyDescent="0.3">
      <c r="A395" s="5">
        <v>45474</v>
      </c>
      <c r="B395" s="20">
        <f>174610/(1000)</f>
        <v>174.61</v>
      </c>
      <c r="C395" s="20">
        <f>96686/(1000)</f>
        <v>96.686000000000007</v>
      </c>
      <c r="D395" s="20">
        <f>271296/(1000)</f>
        <v>271.29599999999999</v>
      </c>
    </row>
    <row r="396" spans="1:4" x14ac:dyDescent="0.3">
      <c r="A396" s="5">
        <v>45505</v>
      </c>
      <c r="B396" s="20">
        <f>178079/(1000)</f>
        <v>178.07900000000001</v>
      </c>
      <c r="C396" s="20">
        <f>97725/(1000)</f>
        <v>97.724999999999994</v>
      </c>
      <c r="D396" s="20">
        <f>275804/(1000)</f>
        <v>275.80399999999997</v>
      </c>
    </row>
    <row r="397" spans="1:4" x14ac:dyDescent="0.3">
      <c r="A397" s="5">
        <v>45536</v>
      </c>
      <c r="B397" s="20">
        <f>174966/(1000)</f>
        <v>174.96600000000001</v>
      </c>
      <c r="C397" s="20">
        <f>98325/(1000)</f>
        <v>98.325000000000003</v>
      </c>
      <c r="D397" s="20">
        <f>273291/(1000)</f>
        <v>273.291</v>
      </c>
    </row>
    <row r="398" spans="1:4" x14ac:dyDescent="0.3">
      <c r="A398" s="5">
        <v>45566</v>
      </c>
      <c r="B398" s="20">
        <f>170966/(1000)</f>
        <v>170.96600000000001</v>
      </c>
      <c r="C398" s="20">
        <f>98847/(1000)</f>
        <v>98.846999999999994</v>
      </c>
      <c r="D398" s="20">
        <f>269813/(1000)</f>
        <v>269.81299999999999</v>
      </c>
    </row>
    <row r="399" spans="1:4" x14ac:dyDescent="0.3">
      <c r="A399" s="5">
        <v>45597</v>
      </c>
      <c r="B399" s="20">
        <f>176707/(1000)</f>
        <v>176.70699999999999</v>
      </c>
      <c r="C399" s="20">
        <f>99947/(1000)</f>
        <v>99.947000000000003</v>
      </c>
      <c r="D399" s="20">
        <f>276655/(1000)</f>
        <v>276.65499999999997</v>
      </c>
    </row>
    <row r="400" spans="1:4" x14ac:dyDescent="0.3">
      <c r="A400" s="5">
        <v>45627</v>
      </c>
      <c r="B400" s="20">
        <f>170109/(1000)</f>
        <v>170.10900000000001</v>
      </c>
      <c r="C400" s="20">
        <f>100517/(1000)</f>
        <v>100.517</v>
      </c>
      <c r="D400" s="20">
        <f>270627/(1000)</f>
        <v>270.62700000000001</v>
      </c>
    </row>
    <row r="401" spans="1:4" x14ac:dyDescent="0.3">
      <c r="A401" s="5">
        <v>45658</v>
      </c>
      <c r="B401" s="20">
        <f>173046/(1000)</f>
        <v>173.04599999999999</v>
      </c>
      <c r="C401" s="20">
        <f>101781/(1000)</f>
        <v>101.78100000000001</v>
      </c>
      <c r="D401" s="20">
        <f>274827/(1000)</f>
        <v>274.827</v>
      </c>
    </row>
    <row r="402" spans="1:4" x14ac:dyDescent="0.3">
      <c r="A402" s="5">
        <v>45689</v>
      </c>
      <c r="B402" s="20">
        <f>179391/(1000)</f>
        <v>179.39099999999999</v>
      </c>
      <c r="C402" s="20">
        <f>101142/(1000)</f>
        <v>101.142</v>
      </c>
      <c r="D402" s="20">
        <f>280533/(1000)</f>
        <v>280.53300000000002</v>
      </c>
    </row>
    <row r="403" spans="1:4" x14ac:dyDescent="0.3">
      <c r="A403" s="5">
        <v>45717</v>
      </c>
      <c r="B403" s="20">
        <f>182864/(1000)</f>
        <v>182.864</v>
      </c>
      <c r="C403" s="20">
        <f>100506/(1000)</f>
        <v>100.506</v>
      </c>
      <c r="D403" s="20">
        <f>283369/(1000)</f>
        <v>283.36900000000003</v>
      </c>
    </row>
    <row r="404" spans="1:4" x14ac:dyDescent="0.3">
      <c r="A404" s="5">
        <v>45748</v>
      </c>
      <c r="B404" s="20">
        <f>189917/(1000)</f>
        <v>189.917</v>
      </c>
      <c r="C404" s="20">
        <f>100681/(1000)</f>
        <v>100.681</v>
      </c>
      <c r="D404" s="20">
        <f>290598/(1000)</f>
        <v>290.59800000000001</v>
      </c>
    </row>
    <row r="405" spans="1:4" x14ac:dyDescent="0.3">
      <c r="A405" s="5">
        <v>45778</v>
      </c>
      <c r="B405" s="20">
        <f>181784/(1000)</f>
        <v>181.78399999999999</v>
      </c>
      <c r="C405" s="20">
        <f>100445/(1000)</f>
        <v>100.44499999999999</v>
      </c>
      <c r="D405" s="20">
        <f>282229/(1000)</f>
        <v>282.22899999999998</v>
      </c>
    </row>
    <row r="406" spans="1:4" x14ac:dyDescent="0.3">
      <c r="A406" s="5">
        <v>45809</v>
      </c>
      <c r="B406" s="20">
        <f>179101/(1000)</f>
        <v>179.101</v>
      </c>
      <c r="C406" s="20">
        <f>101947/(1000)</f>
        <v>101.947</v>
      </c>
      <c r="D406" s="20">
        <f>281048/(1000)</f>
        <v>281.048</v>
      </c>
    </row>
    <row r="407" spans="1:4" x14ac:dyDescent="0.3">
      <c r="A407" s="5">
        <v>45839</v>
      </c>
      <c r="B407" s="20">
        <f>179320/(1000)</f>
        <v>179.32</v>
      </c>
      <c r="C407" s="20">
        <f>104853/(1000)</f>
        <v>104.85299999999999</v>
      </c>
      <c r="D407" s="20">
        <f>284172/(1000)</f>
        <v>284.17200000000003</v>
      </c>
    </row>
    <row r="408" spans="1:4" x14ac:dyDescent="0.3">
      <c r="A408" s="5">
        <v>45870</v>
      </c>
      <c r="B408" s="20">
        <f>178393/(1000)</f>
        <v>178.393</v>
      </c>
      <c r="C408" s="20">
        <f>106348/(1000)</f>
        <v>106.348</v>
      </c>
      <c r="D408" s="20">
        <f>284741/(1000)</f>
        <v>284.74099999999999</v>
      </c>
    </row>
    <row r="409" spans="1:4" x14ac:dyDescent="0.3">
      <c r="A409" s="5">
        <v>45901</v>
      </c>
      <c r="B409" s="20">
        <f>186465/(1000)</f>
        <v>186.465</v>
      </c>
      <c r="C409" s="20">
        <f>105886/(1000)</f>
        <v>105.886</v>
      </c>
      <c r="D409" s="20">
        <f>292352/(1000)</f>
        <v>292.35199999999998</v>
      </c>
    </row>
    <row r="410" spans="1:4" x14ac:dyDescent="0.3">
      <c r="A410" s="5">
        <v>45931</v>
      </c>
      <c r="B410" s="20">
        <f>195879/(1000)</f>
        <v>195.87899999999999</v>
      </c>
      <c r="C410" s="20">
        <f>105279/(1000)</f>
        <v>105.279</v>
      </c>
      <c r="D410" s="20">
        <f>301158/(1000)</f>
        <v>301.15800000000002</v>
      </c>
    </row>
    <row r="411" spans="1:4" x14ac:dyDescent="0.3">
      <c r="A411" s="5">
        <v>45962</v>
      </c>
      <c r="B411" s="20">
        <f>184881/(1000)</f>
        <v>184.881</v>
      </c>
      <c r="C411" s="20">
        <f>104623/(1000)</f>
        <v>104.623</v>
      </c>
      <c r="D411" s="20">
        <f>289504/(1000)</f>
        <v>289.50400000000002</v>
      </c>
    </row>
    <row r="412" spans="1:4" x14ac:dyDescent="0.3">
      <c r="A412" s="5">
        <v>45992</v>
      </c>
      <c r="B412" s="20">
        <f>180880/(1000)</f>
        <v>180.88</v>
      </c>
      <c r="C412" s="20">
        <f>104402/(1000)</f>
        <v>104.402</v>
      </c>
      <c r="D412" s="20">
        <f>285282/(1000)</f>
        <v>285.28199999999998</v>
      </c>
    </row>
    <row r="413" spans="1:4" x14ac:dyDescent="0.3">
      <c r="A413" s="5">
        <v>46023</v>
      </c>
      <c r="B413" s="20">
        <f>194699/(1000)</f>
        <v>194.69900000000001</v>
      </c>
      <c r="C413" s="20">
        <f>106571/(1000)</f>
        <v>106.571</v>
      </c>
      <c r="D413" s="20">
        <f>301271/(1000)</f>
        <v>301.27100000000002</v>
      </c>
    </row>
    <row r="414" spans="1:4" x14ac:dyDescent="0.3">
      <c r="A414" s="5">
        <v>46054</v>
      </c>
      <c r="B414" s="20">
        <f>206055/(1000)</f>
        <v>206.05500000000001</v>
      </c>
      <c r="C414" s="20">
        <f>107572/(1000)</f>
        <v>107.572</v>
      </c>
      <c r="D414" s="20">
        <f>313628/(1000)</f>
        <v>313.62799999999999</v>
      </c>
    </row>
    <row r="415" spans="1:4" x14ac:dyDescent="0.3">
      <c r="A415" s="5">
        <v>46082</v>
      </c>
      <c r="B415" s="20">
        <f>212505/(1000)</f>
        <v>212.505</v>
      </c>
      <c r="C415" s="20">
        <f>108658/(1000)</f>
        <v>108.658</v>
      </c>
      <c r="D415" s="20">
        <f>321163/(1000)</f>
        <v>321.16300000000001</v>
      </c>
    </row>
    <row r="416" spans="1:4" x14ac:dyDescent="0.3">
      <c r="A416" s="5">
        <v>46113</v>
      </c>
      <c r="B416" s="20">
        <f>222014/(1000)</f>
        <v>222.01400000000001</v>
      </c>
      <c r="C416" s="20">
        <f>107879/(1000)</f>
        <v>107.879</v>
      </c>
      <c r="D416" s="20">
        <f>329893/(1000)</f>
        <v>329.89299999999997</v>
      </c>
    </row>
    <row r="417" spans="1:4" x14ac:dyDescent="0.3">
      <c r="A417" s="5">
        <v>46143</v>
      </c>
      <c r="B417" s="20">
        <f>211052/(1000)</f>
        <v>211.05199999999999</v>
      </c>
      <c r="C417" s="20">
        <f>108927/(1000)</f>
        <v>108.92700000000001</v>
      </c>
      <c r="D417" s="20">
        <f>319979/(1000)</f>
        <v>319.97899999999998</v>
      </c>
    </row>
    <row r="418" spans="1:4" x14ac:dyDescent="0.3">
      <c r="A418" s="5">
        <v>46174</v>
      </c>
      <c r="B418" s="20">
        <f>207248/(1000)</f>
        <v>207.24799999999999</v>
      </c>
      <c r="C418" s="20">
        <f>110087/(1000)</f>
        <v>110.087</v>
      </c>
      <c r="D418" s="20">
        <f>317335/(1000)</f>
        <v>317.33499999999998</v>
      </c>
    </row>
    <row r="419" spans="1:4" x14ac:dyDescent="0.3">
      <c r="A419" s="5">
        <v>46204</v>
      </c>
      <c r="B419" s="20">
        <f>201035/(1000)</f>
        <v>201.035</v>
      </c>
      <c r="C419" s="20">
        <f>109688/(1000)</f>
        <v>109.688</v>
      </c>
      <c r="D419" s="20">
        <f>310723/(1000)</f>
        <v>310.72300000000001</v>
      </c>
    </row>
    <row r="420" spans="1:4" x14ac:dyDescent="0.3">
      <c r="B420" s="2" t="s">
        <v>46</v>
      </c>
      <c r="C420" s="2"/>
      <c r="D420" s="2" t="s">
        <v>46</v>
      </c>
    </row>
  </sheetData>
  <mergeCells count="3">
    <mergeCell ref="A2:D2"/>
    <mergeCell ref="A1:D1"/>
    <mergeCell ref="A3:D3"/>
  </mergeCells>
  <phoneticPr fontId="0" type="noConversion"/>
  <hyperlinks>
    <hyperlink ref="A3" r:id="rId1" location="https://www.bea.gov/" xr:uid="{D3C7F809-D0B2-4390-9909-D239D7DB05B6}"/>
  </hyperlinks>
  <pageMargins left="0.78740157499999996" right="0.78740157499999996" top="0.984251969" bottom="0.984251969" header="0.5" footer="0.5"/>
  <pageSetup paperSize="9" orientation="portrait" horizontalDpi="4294967293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2"/>
  <sheetViews>
    <sheetView showGridLines="0" zoomScale="71" workbookViewId="0">
      <pane xSplit="1" ySplit="4" topLeftCell="B389" activePane="bottomRight" state="frozen"/>
      <selection pane="topRight" activeCell="B1" sqref="B1"/>
      <selection pane="bottomLeft" activeCell="A4" sqref="A4"/>
      <selection pane="bottomRight" activeCell="D422" sqref="D422"/>
    </sheetView>
  </sheetViews>
  <sheetFormatPr defaultColWidth="9.109375" defaultRowHeight="13.8" x14ac:dyDescent="0.3"/>
  <cols>
    <col min="1" max="1" width="8.5546875" style="2" customWidth="1"/>
    <col min="2" max="2" width="21.109375" style="24" customWidth="1"/>
    <col min="3" max="3" width="19.5546875" style="24" customWidth="1"/>
    <col min="4" max="4" width="23.109375" style="24" customWidth="1"/>
    <col min="5" max="5" width="11.44140625" style="2" customWidth="1"/>
    <col min="6" max="7" width="9.5546875" style="2" bestFit="1" customWidth="1"/>
    <col min="8" max="16384" width="9.109375" style="2"/>
  </cols>
  <sheetData>
    <row r="1" spans="1:4" x14ac:dyDescent="0.3">
      <c r="A1" s="34" t="s">
        <v>45</v>
      </c>
      <c r="B1" s="34"/>
      <c r="C1" s="34"/>
      <c r="D1" s="34"/>
    </row>
    <row r="2" spans="1:4" x14ac:dyDescent="0.3">
      <c r="A2" s="34" t="s">
        <v>6</v>
      </c>
      <c r="B2" s="34"/>
      <c r="C2" s="34"/>
      <c r="D2" s="34"/>
    </row>
    <row r="3" spans="1:4" x14ac:dyDescent="0.3">
      <c r="A3" s="21" t="s">
        <v>9</v>
      </c>
      <c r="B3" s="32"/>
      <c r="C3" s="33"/>
      <c r="D3" s="33"/>
    </row>
    <row r="4" spans="1:4" s="3" customFormat="1" ht="26.25" customHeight="1" x14ac:dyDescent="0.3">
      <c r="A4" s="4" t="s">
        <v>0</v>
      </c>
      <c r="B4" s="4" t="s">
        <v>40</v>
      </c>
      <c r="C4" s="4" t="s">
        <v>41</v>
      </c>
      <c r="D4" s="4" t="s">
        <v>4</v>
      </c>
    </row>
    <row r="5" spans="1:4" x14ac:dyDescent="0.3">
      <c r="A5" s="5">
        <v>33604</v>
      </c>
      <c r="B5" s="10">
        <v>42.45</v>
      </c>
      <c r="C5" s="10">
        <v>9.827</v>
      </c>
      <c r="D5" s="8">
        <v>52.277000000000001</v>
      </c>
    </row>
    <row r="6" spans="1:4" x14ac:dyDescent="0.3">
      <c r="A6" s="5">
        <v>33635</v>
      </c>
      <c r="B6" s="10">
        <v>42.447000000000003</v>
      </c>
      <c r="C6" s="10">
        <v>10.066000000000001</v>
      </c>
      <c r="D6" s="8">
        <v>52.512999999999998</v>
      </c>
    </row>
    <row r="7" spans="1:4" x14ac:dyDescent="0.3">
      <c r="A7" s="5">
        <v>33664</v>
      </c>
      <c r="B7" s="10">
        <v>43.066000000000003</v>
      </c>
      <c r="C7" s="10">
        <v>9.8689999999999998</v>
      </c>
      <c r="D7" s="8">
        <v>52.935000000000002</v>
      </c>
    </row>
    <row r="8" spans="1:4" x14ac:dyDescent="0.3">
      <c r="A8" s="5">
        <v>33695</v>
      </c>
      <c r="B8" s="10">
        <v>43.722999999999999</v>
      </c>
      <c r="C8" s="10">
        <v>9.6880000000000006</v>
      </c>
      <c r="D8" s="8">
        <v>53.411000000000001</v>
      </c>
    </row>
    <row r="9" spans="1:4" x14ac:dyDescent="0.3">
      <c r="A9" s="5">
        <v>33725</v>
      </c>
      <c r="B9" s="10">
        <v>44.122999999999998</v>
      </c>
      <c r="C9" s="10">
        <v>9.84</v>
      </c>
      <c r="D9" s="8">
        <v>53.963000000000001</v>
      </c>
    </row>
    <row r="10" spans="1:4" x14ac:dyDescent="0.3">
      <c r="A10" s="5">
        <v>33756</v>
      </c>
      <c r="B10" s="10">
        <v>44.637</v>
      </c>
      <c r="C10" s="10">
        <v>9.9139999999999997</v>
      </c>
      <c r="D10" s="8">
        <v>54.551000000000002</v>
      </c>
    </row>
    <row r="11" spans="1:4" x14ac:dyDescent="0.3">
      <c r="A11" s="5">
        <v>33786</v>
      </c>
      <c r="B11" s="10">
        <v>45.185000000000002</v>
      </c>
      <c r="C11" s="10">
        <v>10.128</v>
      </c>
      <c r="D11" s="8">
        <v>55.313000000000002</v>
      </c>
    </row>
    <row r="12" spans="1:4" x14ac:dyDescent="0.3">
      <c r="A12" s="5">
        <v>33817</v>
      </c>
      <c r="B12" s="10">
        <v>45.368000000000002</v>
      </c>
      <c r="C12" s="10">
        <v>10.026999999999999</v>
      </c>
      <c r="D12" s="8">
        <v>55.395000000000003</v>
      </c>
    </row>
    <row r="13" spans="1:4" x14ac:dyDescent="0.3">
      <c r="A13" s="5">
        <v>33848</v>
      </c>
      <c r="B13" s="10">
        <v>45.494999999999997</v>
      </c>
      <c r="C13" s="10">
        <v>10.02</v>
      </c>
      <c r="D13" s="8">
        <v>55.515000000000001</v>
      </c>
    </row>
    <row r="14" spans="1:4" x14ac:dyDescent="0.3">
      <c r="A14" s="5">
        <v>33878</v>
      </c>
      <c r="B14" s="10">
        <v>46.351999999999997</v>
      </c>
      <c r="C14" s="10">
        <v>10.204000000000001</v>
      </c>
      <c r="D14" s="8">
        <v>56.555999999999997</v>
      </c>
    </row>
    <row r="15" spans="1:4" x14ac:dyDescent="0.3">
      <c r="A15" s="5">
        <v>33909</v>
      </c>
      <c r="B15" s="10">
        <v>46.232999999999997</v>
      </c>
      <c r="C15" s="10">
        <v>9.9809999999999999</v>
      </c>
      <c r="D15" s="8">
        <v>56.213999999999999</v>
      </c>
    </row>
    <row r="16" spans="1:4" x14ac:dyDescent="0.3">
      <c r="A16" s="5">
        <v>33939</v>
      </c>
      <c r="B16" s="10">
        <v>47.448999999999998</v>
      </c>
      <c r="C16" s="10">
        <v>9.9969999999999999</v>
      </c>
      <c r="D16" s="8">
        <v>57.445999999999998</v>
      </c>
    </row>
    <row r="17" spans="1:4" x14ac:dyDescent="0.3">
      <c r="A17" s="5">
        <v>33970</v>
      </c>
      <c r="B17" s="10">
        <v>46.411999999999999</v>
      </c>
      <c r="C17" s="10">
        <v>10.026999999999999</v>
      </c>
      <c r="D17" s="8">
        <v>56.439</v>
      </c>
    </row>
    <row r="18" spans="1:4" x14ac:dyDescent="0.3">
      <c r="A18" s="5">
        <v>34001</v>
      </c>
      <c r="B18" s="10">
        <v>46.168999999999997</v>
      </c>
      <c r="C18" s="10">
        <v>9.907</v>
      </c>
      <c r="D18" s="8">
        <v>56.076000000000001</v>
      </c>
    </row>
    <row r="19" spans="1:4" x14ac:dyDescent="0.3">
      <c r="A19" s="5">
        <v>34029</v>
      </c>
      <c r="B19" s="10">
        <v>49.750999999999998</v>
      </c>
      <c r="C19" s="10">
        <v>10.061999999999999</v>
      </c>
      <c r="D19" s="8">
        <v>59.813000000000002</v>
      </c>
    </row>
    <row r="20" spans="1:4" x14ac:dyDescent="0.3">
      <c r="A20" s="5">
        <v>34060</v>
      </c>
      <c r="B20" s="10">
        <v>49.262999999999998</v>
      </c>
      <c r="C20" s="10">
        <v>10.321</v>
      </c>
      <c r="D20" s="8">
        <v>59.584000000000003</v>
      </c>
    </row>
    <row r="21" spans="1:4" x14ac:dyDescent="0.3">
      <c r="A21" s="5">
        <v>34090</v>
      </c>
      <c r="B21" s="10">
        <v>48.503</v>
      </c>
      <c r="C21" s="10">
        <v>10.095000000000001</v>
      </c>
      <c r="D21" s="8">
        <v>58.597999999999999</v>
      </c>
    </row>
    <row r="22" spans="1:4" x14ac:dyDescent="0.3">
      <c r="A22" s="5">
        <v>34121</v>
      </c>
      <c r="B22" s="10">
        <v>49.033999999999999</v>
      </c>
      <c r="C22" s="10">
        <v>10.241</v>
      </c>
      <c r="D22" s="8">
        <v>59.274999999999999</v>
      </c>
    </row>
    <row r="23" spans="1:4" x14ac:dyDescent="0.3">
      <c r="A23" s="5">
        <v>34151</v>
      </c>
      <c r="B23" s="10">
        <v>48.896000000000001</v>
      </c>
      <c r="C23" s="10">
        <v>10.304</v>
      </c>
      <c r="D23" s="8">
        <v>59.2</v>
      </c>
    </row>
    <row r="24" spans="1:4" x14ac:dyDescent="0.3">
      <c r="A24" s="5">
        <v>34182</v>
      </c>
      <c r="B24" s="10">
        <v>48.581000000000003</v>
      </c>
      <c r="C24" s="10">
        <v>10.224</v>
      </c>
      <c r="D24" s="8">
        <v>58.805</v>
      </c>
    </row>
    <row r="25" spans="1:4" x14ac:dyDescent="0.3">
      <c r="A25" s="5">
        <v>34213</v>
      </c>
      <c r="B25" s="10">
        <v>50.286000000000001</v>
      </c>
      <c r="C25" s="10">
        <v>10.393000000000001</v>
      </c>
      <c r="D25" s="8">
        <v>60.679000000000002</v>
      </c>
    </row>
    <row r="26" spans="1:4" x14ac:dyDescent="0.3">
      <c r="A26" s="5">
        <v>34243</v>
      </c>
      <c r="B26" s="10">
        <v>51.284999999999997</v>
      </c>
      <c r="C26" s="10">
        <v>10.784000000000001</v>
      </c>
      <c r="D26" s="8">
        <v>62.069000000000003</v>
      </c>
    </row>
    <row r="27" spans="1:4" x14ac:dyDescent="0.3">
      <c r="A27" s="5">
        <v>34274</v>
      </c>
      <c r="B27" s="10">
        <v>50.701000000000001</v>
      </c>
      <c r="C27" s="10">
        <v>10.66</v>
      </c>
      <c r="D27" s="8">
        <v>61.360999999999997</v>
      </c>
    </row>
    <row r="28" spans="1:4" x14ac:dyDescent="0.3">
      <c r="A28" s="5">
        <v>34304</v>
      </c>
      <c r="B28" s="10">
        <v>50.514000000000003</v>
      </c>
      <c r="C28" s="10">
        <v>10.757</v>
      </c>
      <c r="D28" s="8">
        <v>61.271000000000001</v>
      </c>
    </row>
    <row r="29" spans="1:4" x14ac:dyDescent="0.3">
      <c r="A29" s="5">
        <v>34335</v>
      </c>
      <c r="B29" s="10">
        <v>50.762999999999998</v>
      </c>
      <c r="C29" s="10">
        <v>10.602</v>
      </c>
      <c r="D29" s="8">
        <v>61.365000000000002</v>
      </c>
    </row>
    <row r="30" spans="1:4" x14ac:dyDescent="0.3">
      <c r="A30" s="5">
        <v>34366</v>
      </c>
      <c r="B30" s="10">
        <v>51.887999999999998</v>
      </c>
      <c r="C30" s="10">
        <v>11.086</v>
      </c>
      <c r="D30" s="8">
        <v>62.973999999999997</v>
      </c>
    </row>
    <row r="31" spans="1:4" x14ac:dyDescent="0.3">
      <c r="A31" s="5">
        <v>34394</v>
      </c>
      <c r="B31" s="10">
        <v>53.651000000000003</v>
      </c>
      <c r="C31" s="10">
        <v>11.121</v>
      </c>
      <c r="D31" s="8">
        <v>64.772000000000006</v>
      </c>
    </row>
    <row r="32" spans="1:4" x14ac:dyDescent="0.3">
      <c r="A32" s="5">
        <v>34425</v>
      </c>
      <c r="B32" s="10">
        <v>53.395000000000003</v>
      </c>
      <c r="C32" s="10">
        <v>10.928000000000001</v>
      </c>
      <c r="D32" s="8">
        <v>64.322999999999993</v>
      </c>
    </row>
    <row r="33" spans="1:4" x14ac:dyDescent="0.3">
      <c r="A33" s="5">
        <v>34455</v>
      </c>
      <c r="B33" s="10">
        <v>54.048000000000002</v>
      </c>
      <c r="C33" s="10">
        <v>11.022</v>
      </c>
      <c r="D33" s="8">
        <v>65.069999999999993</v>
      </c>
    </row>
    <row r="34" spans="1:4" x14ac:dyDescent="0.3">
      <c r="A34" s="5">
        <v>34486</v>
      </c>
      <c r="B34" s="10">
        <v>55.758000000000003</v>
      </c>
      <c r="C34" s="10">
        <v>11.073</v>
      </c>
      <c r="D34" s="8">
        <v>66.831000000000003</v>
      </c>
    </row>
    <row r="35" spans="1:4" x14ac:dyDescent="0.3">
      <c r="A35" s="5">
        <v>34516</v>
      </c>
      <c r="B35" s="10">
        <v>56.106999999999999</v>
      </c>
      <c r="C35" s="10">
        <v>11.122999999999999</v>
      </c>
      <c r="D35" s="8">
        <v>67.23</v>
      </c>
    </row>
    <row r="36" spans="1:4" x14ac:dyDescent="0.3">
      <c r="A36" s="5">
        <v>34547</v>
      </c>
      <c r="B36" s="10">
        <v>57.481999999999999</v>
      </c>
      <c r="C36" s="10">
        <v>11.228</v>
      </c>
      <c r="D36" s="8">
        <v>68.709999999999994</v>
      </c>
    </row>
    <row r="37" spans="1:4" x14ac:dyDescent="0.3">
      <c r="A37" s="5">
        <v>34578</v>
      </c>
      <c r="B37" s="10">
        <v>57.752000000000002</v>
      </c>
      <c r="C37" s="10">
        <v>11.274000000000001</v>
      </c>
      <c r="D37" s="8">
        <v>69.025999999999996</v>
      </c>
    </row>
    <row r="38" spans="1:4" x14ac:dyDescent="0.3">
      <c r="A38" s="5">
        <v>34608</v>
      </c>
      <c r="B38" s="10">
        <v>57.875</v>
      </c>
      <c r="C38" s="10">
        <v>11.144</v>
      </c>
      <c r="D38" s="8">
        <v>69.019000000000005</v>
      </c>
    </row>
    <row r="39" spans="1:4" x14ac:dyDescent="0.3">
      <c r="A39" s="5">
        <v>34639</v>
      </c>
      <c r="B39" s="10">
        <v>59.923000000000002</v>
      </c>
      <c r="C39" s="10">
        <v>11.224</v>
      </c>
      <c r="D39" s="8">
        <v>71.147000000000006</v>
      </c>
    </row>
    <row r="40" spans="1:4" x14ac:dyDescent="0.3">
      <c r="A40" s="5">
        <v>34669</v>
      </c>
      <c r="B40" s="10">
        <v>60.046999999999997</v>
      </c>
      <c r="C40" s="10">
        <v>11.234</v>
      </c>
      <c r="D40" s="8">
        <v>71.281000000000006</v>
      </c>
    </row>
    <row r="41" spans="1:4" x14ac:dyDescent="0.3">
      <c r="A41" s="5">
        <v>34700</v>
      </c>
      <c r="B41" s="10">
        <v>61.02</v>
      </c>
      <c r="C41" s="10">
        <v>11.422000000000001</v>
      </c>
      <c r="D41" s="8">
        <v>72.441999999999993</v>
      </c>
    </row>
    <row r="42" spans="1:4" x14ac:dyDescent="0.3">
      <c r="A42" s="5">
        <v>34731</v>
      </c>
      <c r="B42" s="10">
        <v>60.518000000000001</v>
      </c>
      <c r="C42" s="10">
        <v>11.375999999999999</v>
      </c>
      <c r="D42" s="8">
        <v>71.894000000000005</v>
      </c>
    </row>
    <row r="43" spans="1:4" x14ac:dyDescent="0.3">
      <c r="A43" s="5">
        <v>34759</v>
      </c>
      <c r="B43" s="10">
        <v>62.429000000000002</v>
      </c>
      <c r="C43" s="10">
        <v>11.628</v>
      </c>
      <c r="D43" s="8">
        <v>74.057000000000002</v>
      </c>
    </row>
    <row r="44" spans="1:4" x14ac:dyDescent="0.3">
      <c r="A44" s="5">
        <v>34790</v>
      </c>
      <c r="B44" s="10">
        <v>63.064999999999998</v>
      </c>
      <c r="C44" s="10">
        <v>11.617000000000001</v>
      </c>
      <c r="D44" s="8">
        <v>74.682000000000002</v>
      </c>
    </row>
    <row r="45" spans="1:4" x14ac:dyDescent="0.3">
      <c r="A45" s="5">
        <v>34820</v>
      </c>
      <c r="B45" s="10">
        <v>63.161999999999999</v>
      </c>
      <c r="C45" s="10">
        <v>11.683</v>
      </c>
      <c r="D45" s="8">
        <v>74.844999999999999</v>
      </c>
    </row>
    <row r="46" spans="1:4" x14ac:dyDescent="0.3">
      <c r="A46" s="5">
        <v>34851</v>
      </c>
      <c r="B46" s="10">
        <v>63.682000000000002</v>
      </c>
      <c r="C46" s="10">
        <v>11.795999999999999</v>
      </c>
      <c r="D46" s="8">
        <v>75.477999999999994</v>
      </c>
    </row>
    <row r="47" spans="1:4" x14ac:dyDescent="0.3">
      <c r="A47" s="5">
        <v>34881</v>
      </c>
      <c r="B47" s="10">
        <v>62.432000000000002</v>
      </c>
      <c r="C47" s="10">
        <v>11.815</v>
      </c>
      <c r="D47" s="8">
        <v>74.247</v>
      </c>
    </row>
    <row r="48" spans="1:4" x14ac:dyDescent="0.3">
      <c r="A48" s="5">
        <v>34912</v>
      </c>
      <c r="B48" s="10">
        <v>62.284999999999997</v>
      </c>
      <c r="C48" s="10">
        <v>11.888</v>
      </c>
      <c r="D48" s="8">
        <v>74.173000000000002</v>
      </c>
    </row>
    <row r="49" spans="1:4" x14ac:dyDescent="0.3">
      <c r="A49" s="5">
        <v>34943</v>
      </c>
      <c r="B49" s="10">
        <v>62.968000000000004</v>
      </c>
      <c r="C49" s="10">
        <v>11.899000000000001</v>
      </c>
      <c r="D49" s="8">
        <v>74.867000000000004</v>
      </c>
    </row>
    <row r="50" spans="1:4" x14ac:dyDescent="0.3">
      <c r="A50" s="5">
        <v>34973</v>
      </c>
      <c r="B50" s="10">
        <v>62.133000000000003</v>
      </c>
      <c r="C50" s="10">
        <v>12.086</v>
      </c>
      <c r="D50" s="8">
        <v>74.218999999999994</v>
      </c>
    </row>
    <row r="51" spans="1:4" x14ac:dyDescent="0.3">
      <c r="A51" s="5">
        <v>35004</v>
      </c>
      <c r="B51" s="10">
        <v>62.448999999999998</v>
      </c>
      <c r="C51" s="10">
        <v>12.074</v>
      </c>
      <c r="D51" s="8">
        <v>74.522999999999996</v>
      </c>
    </row>
    <row r="52" spans="1:4" x14ac:dyDescent="0.3">
      <c r="A52" s="5">
        <v>35034</v>
      </c>
      <c r="B52" s="10">
        <v>63.23</v>
      </c>
      <c r="C52" s="10">
        <v>12.112</v>
      </c>
      <c r="D52" s="8">
        <v>75.341999999999999</v>
      </c>
    </row>
    <row r="53" spans="1:4" x14ac:dyDescent="0.3">
      <c r="A53" s="5">
        <v>35065</v>
      </c>
      <c r="B53" s="10">
        <v>64.561000000000007</v>
      </c>
      <c r="C53" s="10">
        <v>12.202999999999999</v>
      </c>
      <c r="D53" s="8">
        <v>76.763999999999996</v>
      </c>
    </row>
    <row r="54" spans="1:4" x14ac:dyDescent="0.3">
      <c r="A54" s="5">
        <v>35096</v>
      </c>
      <c r="B54" s="10">
        <v>64.736000000000004</v>
      </c>
      <c r="C54" s="10">
        <v>12.481</v>
      </c>
      <c r="D54" s="8">
        <v>77.216999999999999</v>
      </c>
    </row>
    <row r="55" spans="1:4" x14ac:dyDescent="0.3">
      <c r="A55" s="5">
        <v>35125</v>
      </c>
      <c r="B55" s="10">
        <v>65.147999999999996</v>
      </c>
      <c r="C55" s="10">
        <v>12.404999999999999</v>
      </c>
      <c r="D55" s="8">
        <v>77.552999999999997</v>
      </c>
    </row>
    <row r="56" spans="1:4" x14ac:dyDescent="0.3">
      <c r="A56" s="5">
        <v>35156</v>
      </c>
      <c r="B56" s="10">
        <v>66.394000000000005</v>
      </c>
      <c r="C56" s="10">
        <v>12.475999999999999</v>
      </c>
      <c r="D56" s="8">
        <v>78.87</v>
      </c>
    </row>
    <row r="57" spans="1:4" x14ac:dyDescent="0.3">
      <c r="A57" s="5">
        <v>35186</v>
      </c>
      <c r="B57" s="10">
        <v>67.581999999999994</v>
      </c>
      <c r="C57" s="10">
        <v>12.706</v>
      </c>
      <c r="D57" s="8">
        <v>80.287999999999997</v>
      </c>
    </row>
    <row r="58" spans="1:4" x14ac:dyDescent="0.3">
      <c r="A58" s="5">
        <v>35217</v>
      </c>
      <c r="B58" s="10">
        <v>66.093999999999994</v>
      </c>
      <c r="C58" s="10">
        <v>12.422000000000001</v>
      </c>
      <c r="D58" s="8">
        <v>78.516000000000005</v>
      </c>
    </row>
    <row r="59" spans="1:4" x14ac:dyDescent="0.3">
      <c r="A59" s="5">
        <v>35247</v>
      </c>
      <c r="B59" s="10">
        <v>66.427000000000007</v>
      </c>
      <c r="C59" s="10">
        <v>13.109</v>
      </c>
      <c r="D59" s="8">
        <v>79.536000000000001</v>
      </c>
    </row>
    <row r="60" spans="1:4" x14ac:dyDescent="0.3">
      <c r="A60" s="5">
        <v>35278</v>
      </c>
      <c r="B60" s="10">
        <v>67.972999999999999</v>
      </c>
      <c r="C60" s="10">
        <v>12.946</v>
      </c>
      <c r="D60" s="8">
        <v>80.918999999999997</v>
      </c>
    </row>
    <row r="61" spans="1:4" x14ac:dyDescent="0.3">
      <c r="A61" s="5">
        <v>35309</v>
      </c>
      <c r="B61" s="10">
        <v>67.966999999999999</v>
      </c>
      <c r="C61" s="10">
        <v>12.781000000000001</v>
      </c>
      <c r="D61" s="8">
        <v>80.748000000000005</v>
      </c>
    </row>
    <row r="62" spans="1:4" x14ac:dyDescent="0.3">
      <c r="A62" s="5">
        <v>35339</v>
      </c>
      <c r="B62" s="10">
        <v>67.376000000000005</v>
      </c>
      <c r="C62" s="10">
        <v>13.028</v>
      </c>
      <c r="D62" s="8">
        <v>80.403999999999996</v>
      </c>
    </row>
    <row r="63" spans="1:4" x14ac:dyDescent="0.3">
      <c r="A63" s="5">
        <v>35370</v>
      </c>
      <c r="B63" s="10">
        <v>68.512</v>
      </c>
      <c r="C63" s="10">
        <v>13.019</v>
      </c>
      <c r="D63" s="8">
        <v>81.531000000000006</v>
      </c>
    </row>
    <row r="64" spans="1:4" x14ac:dyDescent="0.3">
      <c r="A64" s="5">
        <v>35400</v>
      </c>
      <c r="B64" s="10">
        <v>70.341999999999999</v>
      </c>
      <c r="C64" s="10">
        <v>12.975</v>
      </c>
      <c r="D64" s="8">
        <v>83.316999999999993</v>
      </c>
    </row>
    <row r="65" spans="1:4" x14ac:dyDescent="0.3">
      <c r="A65" s="5">
        <v>35431</v>
      </c>
      <c r="B65" s="10">
        <v>70.715000000000003</v>
      </c>
      <c r="C65" s="10">
        <v>13.464</v>
      </c>
      <c r="D65" s="8">
        <v>84.179000000000002</v>
      </c>
    </row>
    <row r="66" spans="1:4" x14ac:dyDescent="0.3">
      <c r="A66" s="5">
        <v>35462</v>
      </c>
      <c r="B66" s="10">
        <v>71.506</v>
      </c>
      <c r="C66" s="10">
        <v>13.494999999999999</v>
      </c>
      <c r="D66" s="8">
        <v>85.001000000000005</v>
      </c>
    </row>
    <row r="67" spans="1:4" x14ac:dyDescent="0.3">
      <c r="A67" s="5">
        <v>35490</v>
      </c>
      <c r="B67" s="10">
        <v>71.988</v>
      </c>
      <c r="C67" s="10">
        <v>13.445</v>
      </c>
      <c r="D67" s="8">
        <v>85.433000000000007</v>
      </c>
    </row>
    <row r="68" spans="1:4" x14ac:dyDescent="0.3">
      <c r="A68" s="5">
        <v>35521</v>
      </c>
      <c r="B68" s="10">
        <v>72.399000000000001</v>
      </c>
      <c r="C68" s="10">
        <v>13.456</v>
      </c>
      <c r="D68" s="8">
        <v>85.855000000000004</v>
      </c>
    </row>
    <row r="69" spans="1:4" x14ac:dyDescent="0.3">
      <c r="A69" s="5">
        <v>35551</v>
      </c>
      <c r="B69" s="10">
        <v>72.634</v>
      </c>
      <c r="C69" s="10">
        <v>13.643000000000001</v>
      </c>
      <c r="D69" s="8">
        <v>86.277000000000001</v>
      </c>
    </row>
    <row r="70" spans="1:4" x14ac:dyDescent="0.3">
      <c r="A70" s="5">
        <v>35582</v>
      </c>
      <c r="B70" s="10">
        <v>72.263000000000005</v>
      </c>
      <c r="C70" s="10">
        <v>13.78</v>
      </c>
      <c r="D70" s="8">
        <v>86.043000000000006</v>
      </c>
    </row>
    <row r="71" spans="1:4" x14ac:dyDescent="0.3">
      <c r="A71" s="5">
        <v>35612</v>
      </c>
      <c r="B71" s="10">
        <v>73.263000000000005</v>
      </c>
      <c r="C71" s="10">
        <v>13.869</v>
      </c>
      <c r="D71" s="8">
        <v>87.132000000000005</v>
      </c>
    </row>
    <row r="72" spans="1:4" x14ac:dyDescent="0.3">
      <c r="A72" s="5">
        <v>35643</v>
      </c>
      <c r="B72" s="10">
        <v>73.400000000000006</v>
      </c>
      <c r="C72" s="10">
        <v>13.965</v>
      </c>
      <c r="D72" s="8">
        <v>87.364999999999995</v>
      </c>
    </row>
    <row r="73" spans="1:4" x14ac:dyDescent="0.3">
      <c r="A73" s="5">
        <v>35674</v>
      </c>
      <c r="B73" s="10">
        <v>74.311000000000007</v>
      </c>
      <c r="C73" s="10">
        <v>14.244999999999999</v>
      </c>
      <c r="D73" s="8">
        <v>88.555999999999997</v>
      </c>
    </row>
    <row r="74" spans="1:4" x14ac:dyDescent="0.3">
      <c r="A74" s="5">
        <v>35704</v>
      </c>
      <c r="B74" s="10">
        <v>74.474999999999994</v>
      </c>
      <c r="C74" s="10">
        <v>13.997</v>
      </c>
      <c r="D74" s="8">
        <v>88.471999999999994</v>
      </c>
    </row>
    <row r="75" spans="1:4" x14ac:dyDescent="0.3">
      <c r="A75" s="5">
        <v>35735</v>
      </c>
      <c r="B75" s="10">
        <v>73.835999999999999</v>
      </c>
      <c r="C75" s="10">
        <v>14.25</v>
      </c>
      <c r="D75" s="8">
        <v>88.085999999999999</v>
      </c>
    </row>
    <row r="76" spans="1:4" x14ac:dyDescent="0.3">
      <c r="A76" s="5">
        <v>35765</v>
      </c>
      <c r="B76" s="10">
        <v>76.004000000000005</v>
      </c>
      <c r="C76" s="10">
        <v>14.323</v>
      </c>
      <c r="D76" s="8">
        <v>90.326999999999998</v>
      </c>
    </row>
    <row r="77" spans="1:4" x14ac:dyDescent="0.3">
      <c r="A77" s="5">
        <v>35796</v>
      </c>
      <c r="B77" s="10">
        <v>75.516000000000005</v>
      </c>
      <c r="C77" s="10">
        <v>14.268000000000001</v>
      </c>
      <c r="D77" s="8">
        <v>89.784000000000006</v>
      </c>
    </row>
    <row r="78" spans="1:4" x14ac:dyDescent="0.3">
      <c r="A78" s="5">
        <v>35827</v>
      </c>
      <c r="B78" s="10">
        <v>74.929000000000002</v>
      </c>
      <c r="C78" s="10">
        <v>14.566000000000001</v>
      </c>
      <c r="D78" s="8">
        <v>89.495000000000005</v>
      </c>
    </row>
    <row r="79" spans="1:4" x14ac:dyDescent="0.3">
      <c r="A79" s="5">
        <v>35855</v>
      </c>
      <c r="B79" s="10">
        <v>77.221999999999994</v>
      </c>
      <c r="C79" s="10">
        <v>14.47</v>
      </c>
      <c r="D79" s="8">
        <v>91.691999999999993</v>
      </c>
    </row>
    <row r="80" spans="1:4" x14ac:dyDescent="0.3">
      <c r="A80" s="5">
        <v>35886</v>
      </c>
      <c r="B80" s="10">
        <v>76.716999999999999</v>
      </c>
      <c r="C80" s="10">
        <v>14.849</v>
      </c>
      <c r="D80" s="8">
        <v>91.566000000000003</v>
      </c>
    </row>
    <row r="81" spans="1:4" x14ac:dyDescent="0.3">
      <c r="A81" s="5">
        <v>35916</v>
      </c>
      <c r="B81" s="10">
        <v>76.566000000000003</v>
      </c>
      <c r="C81" s="10">
        <v>14.782999999999999</v>
      </c>
      <c r="D81" s="8">
        <v>91.349000000000004</v>
      </c>
    </row>
    <row r="82" spans="1:4" x14ac:dyDescent="0.3">
      <c r="A82" s="5">
        <v>35947</v>
      </c>
      <c r="B82" s="10">
        <v>75.213999999999999</v>
      </c>
      <c r="C82" s="10">
        <v>14.994</v>
      </c>
      <c r="D82" s="8">
        <v>90.207999999999998</v>
      </c>
    </row>
    <row r="83" spans="1:4" x14ac:dyDescent="0.3">
      <c r="A83" s="5">
        <v>35977</v>
      </c>
      <c r="B83" s="10">
        <v>74.933999999999997</v>
      </c>
      <c r="C83" s="10">
        <v>15.164</v>
      </c>
      <c r="D83" s="8">
        <v>90.097999999999999</v>
      </c>
    </row>
    <row r="84" spans="1:4" x14ac:dyDescent="0.3">
      <c r="A84" s="5">
        <v>36008</v>
      </c>
      <c r="B84" s="10">
        <v>76.334000000000003</v>
      </c>
      <c r="C84" s="10">
        <v>15.206</v>
      </c>
      <c r="D84" s="8">
        <v>91.54</v>
      </c>
    </row>
    <row r="85" spans="1:4" x14ac:dyDescent="0.3">
      <c r="A85" s="5">
        <v>36039</v>
      </c>
      <c r="B85" s="10">
        <v>76.585999999999999</v>
      </c>
      <c r="C85" s="10">
        <v>15.413</v>
      </c>
      <c r="D85" s="8">
        <v>91.998999999999995</v>
      </c>
    </row>
    <row r="86" spans="1:4" x14ac:dyDescent="0.3">
      <c r="A86" s="5">
        <v>36069</v>
      </c>
      <c r="B86" s="10">
        <v>78.376000000000005</v>
      </c>
      <c r="C86" s="10">
        <v>15.79</v>
      </c>
      <c r="D86" s="8">
        <v>94.165999999999997</v>
      </c>
    </row>
    <row r="87" spans="1:4" x14ac:dyDescent="0.3">
      <c r="A87" s="5">
        <v>36100</v>
      </c>
      <c r="B87" s="10">
        <v>78.700999999999993</v>
      </c>
      <c r="C87" s="10">
        <v>15.589</v>
      </c>
      <c r="D87" s="8">
        <v>94.29</v>
      </c>
    </row>
    <row r="88" spans="1:4" x14ac:dyDescent="0.3">
      <c r="A88" s="5">
        <v>36130</v>
      </c>
      <c r="B88" s="10">
        <v>77.542000000000002</v>
      </c>
      <c r="C88" s="10">
        <v>15.585000000000001</v>
      </c>
      <c r="D88" s="8">
        <v>93.126999999999995</v>
      </c>
    </row>
    <row r="89" spans="1:4" x14ac:dyDescent="0.3">
      <c r="A89" s="5">
        <v>36161</v>
      </c>
      <c r="B89" s="10">
        <v>78.561000000000007</v>
      </c>
      <c r="C89" s="10">
        <v>15.355</v>
      </c>
      <c r="D89" s="8">
        <v>93.915999999999997</v>
      </c>
    </row>
    <row r="90" spans="1:4" x14ac:dyDescent="0.3">
      <c r="A90" s="5">
        <v>36192</v>
      </c>
      <c r="B90" s="10">
        <v>80.727999999999994</v>
      </c>
      <c r="C90" s="10">
        <v>15.564</v>
      </c>
      <c r="D90" s="8">
        <v>96.292000000000002</v>
      </c>
    </row>
    <row r="91" spans="1:4" x14ac:dyDescent="0.3">
      <c r="A91" s="5">
        <v>36220</v>
      </c>
      <c r="B91" s="10">
        <v>80.361000000000004</v>
      </c>
      <c r="C91" s="10">
        <v>16.100999999999999</v>
      </c>
      <c r="D91" s="8">
        <v>96.462000000000003</v>
      </c>
    </row>
    <row r="92" spans="1:4" x14ac:dyDescent="0.3">
      <c r="A92" s="5">
        <v>36251</v>
      </c>
      <c r="B92" s="10">
        <v>81.388999999999996</v>
      </c>
      <c r="C92" s="10">
        <v>15.957000000000001</v>
      </c>
      <c r="D92" s="8">
        <v>97.346000000000004</v>
      </c>
    </row>
    <row r="93" spans="1:4" x14ac:dyDescent="0.3">
      <c r="A93" s="5">
        <v>36281</v>
      </c>
      <c r="B93" s="10">
        <v>83.358000000000004</v>
      </c>
      <c r="C93" s="10">
        <v>16.117000000000001</v>
      </c>
      <c r="D93" s="8">
        <v>99.474999999999994</v>
      </c>
    </row>
    <row r="94" spans="1:4" x14ac:dyDescent="0.3">
      <c r="A94" s="5">
        <v>36312</v>
      </c>
      <c r="B94" s="10">
        <v>86.298000000000002</v>
      </c>
      <c r="C94" s="10">
        <v>16.393999999999998</v>
      </c>
      <c r="D94" s="8">
        <v>102.69199999999999</v>
      </c>
    </row>
    <row r="95" spans="1:4" x14ac:dyDescent="0.3">
      <c r="A95" s="5">
        <v>36342</v>
      </c>
      <c r="B95" s="10">
        <v>87.588999999999999</v>
      </c>
      <c r="C95" s="10">
        <v>16.529</v>
      </c>
      <c r="D95" s="8">
        <v>104.117</v>
      </c>
    </row>
    <row r="96" spans="1:4" x14ac:dyDescent="0.3">
      <c r="A96" s="5">
        <v>36373</v>
      </c>
      <c r="B96" s="10">
        <v>88.525999999999996</v>
      </c>
      <c r="C96" s="10">
        <v>16.599</v>
      </c>
      <c r="D96" s="8">
        <v>105.125</v>
      </c>
    </row>
    <row r="97" spans="1:4" x14ac:dyDescent="0.3">
      <c r="A97" s="5">
        <v>36404</v>
      </c>
      <c r="B97" s="10">
        <v>89.546000000000006</v>
      </c>
      <c r="C97" s="10">
        <v>16.626000000000001</v>
      </c>
      <c r="D97" s="8">
        <v>106.172</v>
      </c>
    </row>
    <row r="98" spans="1:4" x14ac:dyDescent="0.3">
      <c r="A98" s="5">
        <v>36434</v>
      </c>
      <c r="B98" s="10">
        <v>90.388000000000005</v>
      </c>
      <c r="C98" s="10">
        <v>16.837</v>
      </c>
      <c r="D98" s="8">
        <v>107.22499999999999</v>
      </c>
    </row>
    <row r="99" spans="1:4" x14ac:dyDescent="0.3">
      <c r="A99" s="5">
        <v>36465</v>
      </c>
      <c r="B99" s="10">
        <v>92.581000000000003</v>
      </c>
      <c r="C99" s="10">
        <v>17.271000000000001</v>
      </c>
      <c r="D99" s="8">
        <v>109.852</v>
      </c>
    </row>
    <row r="100" spans="1:4" x14ac:dyDescent="0.3">
      <c r="A100" s="5">
        <v>36495</v>
      </c>
      <c r="B100" s="10">
        <v>95.063999999999993</v>
      </c>
      <c r="C100" s="10">
        <v>16.428000000000001</v>
      </c>
      <c r="D100" s="8">
        <v>111.49299999999999</v>
      </c>
    </row>
    <row r="101" spans="1:4" x14ac:dyDescent="0.3">
      <c r="A101" s="5">
        <v>36526</v>
      </c>
      <c r="B101" s="10">
        <v>95.763000000000005</v>
      </c>
      <c r="C101" s="10">
        <v>17.21</v>
      </c>
      <c r="D101" s="8">
        <v>112.974</v>
      </c>
    </row>
    <row r="102" spans="1:4" x14ac:dyDescent="0.3">
      <c r="A102" s="5">
        <v>36557</v>
      </c>
      <c r="B102" s="10">
        <v>98.557000000000002</v>
      </c>
      <c r="C102" s="10">
        <v>17.838000000000001</v>
      </c>
      <c r="D102" s="8">
        <v>116.395</v>
      </c>
    </row>
    <row r="103" spans="1:4" x14ac:dyDescent="0.3">
      <c r="A103" s="5">
        <v>36586</v>
      </c>
      <c r="B103" s="10">
        <v>100.80500000000001</v>
      </c>
      <c r="C103" s="10">
        <v>18.103999999999999</v>
      </c>
      <c r="D103" s="8">
        <v>118.90900000000001</v>
      </c>
    </row>
    <row r="104" spans="1:4" x14ac:dyDescent="0.3">
      <c r="A104" s="5">
        <v>36617</v>
      </c>
      <c r="B104" s="10">
        <v>99.878</v>
      </c>
      <c r="C104" s="10">
        <v>17.824999999999999</v>
      </c>
      <c r="D104" s="8">
        <v>117.703</v>
      </c>
    </row>
    <row r="105" spans="1:4" x14ac:dyDescent="0.3">
      <c r="A105" s="5">
        <v>36647</v>
      </c>
      <c r="B105" s="10">
        <v>99.802000000000007</v>
      </c>
      <c r="C105" s="10">
        <v>17.998000000000001</v>
      </c>
      <c r="D105" s="8">
        <v>117.8</v>
      </c>
    </row>
    <row r="106" spans="1:4" x14ac:dyDescent="0.3">
      <c r="A106" s="5">
        <v>36678</v>
      </c>
      <c r="B106" s="10">
        <v>103.512</v>
      </c>
      <c r="C106" s="10">
        <v>18.215</v>
      </c>
      <c r="D106" s="8">
        <v>121.727</v>
      </c>
    </row>
    <row r="107" spans="1:4" x14ac:dyDescent="0.3">
      <c r="A107" s="5">
        <v>36708</v>
      </c>
      <c r="B107" s="10">
        <v>103.48</v>
      </c>
      <c r="C107" s="10">
        <v>18.364000000000001</v>
      </c>
      <c r="D107" s="8">
        <v>121.845</v>
      </c>
    </row>
    <row r="108" spans="1:4" x14ac:dyDescent="0.3">
      <c r="A108" s="5">
        <v>36739</v>
      </c>
      <c r="B108" s="10">
        <v>103.854</v>
      </c>
      <c r="C108" s="10">
        <v>18.46</v>
      </c>
      <c r="D108" s="8">
        <v>122.31399999999999</v>
      </c>
    </row>
    <row r="109" spans="1:4" x14ac:dyDescent="0.3">
      <c r="A109" s="5">
        <v>36770</v>
      </c>
      <c r="B109" s="10">
        <v>106.946</v>
      </c>
      <c r="C109" s="10">
        <v>19.256</v>
      </c>
      <c r="D109" s="8">
        <v>126.202</v>
      </c>
    </row>
    <row r="110" spans="1:4" x14ac:dyDescent="0.3">
      <c r="A110" s="5">
        <v>36800</v>
      </c>
      <c r="B110" s="10">
        <v>106.49299999999999</v>
      </c>
      <c r="C110" s="10">
        <v>18.562999999999999</v>
      </c>
      <c r="D110" s="8">
        <v>125.056</v>
      </c>
    </row>
    <row r="111" spans="1:4" x14ac:dyDescent="0.3">
      <c r="A111" s="5">
        <v>36831</v>
      </c>
      <c r="B111" s="10">
        <v>105.636</v>
      </c>
      <c r="C111" s="10">
        <v>18.673999999999999</v>
      </c>
      <c r="D111" s="8">
        <v>124.31</v>
      </c>
    </row>
    <row r="112" spans="1:4" x14ac:dyDescent="0.3">
      <c r="A112" s="5">
        <v>36861</v>
      </c>
      <c r="B112" s="10">
        <v>105.84099999999999</v>
      </c>
      <c r="C112" s="10">
        <v>18.454999999999998</v>
      </c>
      <c r="D112" s="8">
        <v>124.29600000000001</v>
      </c>
    </row>
    <row r="113" spans="1:4" x14ac:dyDescent="0.3">
      <c r="A113" s="5">
        <v>36892</v>
      </c>
      <c r="B113" s="10">
        <v>106.605</v>
      </c>
      <c r="C113" s="10">
        <v>18.748000000000001</v>
      </c>
      <c r="D113" s="8">
        <v>125.35299999999999</v>
      </c>
    </row>
    <row r="114" spans="1:4" x14ac:dyDescent="0.3">
      <c r="A114" s="5">
        <v>36923</v>
      </c>
      <c r="B114" s="10">
        <v>101.479</v>
      </c>
      <c r="C114" s="10">
        <v>18.138000000000002</v>
      </c>
      <c r="D114" s="8">
        <v>119.616</v>
      </c>
    </row>
    <row r="115" spans="1:4" x14ac:dyDescent="0.3">
      <c r="A115" s="5">
        <v>36951</v>
      </c>
      <c r="B115" s="10">
        <v>102.982</v>
      </c>
      <c r="C115" s="10">
        <v>18.329000000000001</v>
      </c>
      <c r="D115" s="8">
        <v>121.31100000000001</v>
      </c>
    </row>
    <row r="116" spans="1:4" x14ac:dyDescent="0.3">
      <c r="A116" s="5">
        <v>36982</v>
      </c>
      <c r="B116" s="10">
        <v>99.26</v>
      </c>
      <c r="C116" s="10">
        <v>19.042999999999999</v>
      </c>
      <c r="D116" s="8">
        <v>118.303</v>
      </c>
    </row>
    <row r="117" spans="1:4" x14ac:dyDescent="0.3">
      <c r="A117" s="5">
        <v>37012</v>
      </c>
      <c r="B117" s="10">
        <v>96.421000000000006</v>
      </c>
      <c r="C117" s="10">
        <v>18.838000000000001</v>
      </c>
      <c r="D117" s="8">
        <v>115.258</v>
      </c>
    </row>
    <row r="118" spans="1:4" x14ac:dyDescent="0.3">
      <c r="A118" s="5">
        <v>37043</v>
      </c>
      <c r="B118" s="10">
        <v>96.075999999999993</v>
      </c>
      <c r="C118" s="10">
        <v>18.568000000000001</v>
      </c>
      <c r="D118" s="8">
        <v>114.645</v>
      </c>
    </row>
    <row r="119" spans="1:4" x14ac:dyDescent="0.3">
      <c r="A119" s="5">
        <v>37073</v>
      </c>
      <c r="B119" s="10">
        <v>94.509</v>
      </c>
      <c r="C119" s="10">
        <v>18.544</v>
      </c>
      <c r="D119" s="8">
        <v>113.053</v>
      </c>
    </row>
    <row r="120" spans="1:4" x14ac:dyDescent="0.3">
      <c r="A120" s="5">
        <v>37104</v>
      </c>
      <c r="B120" s="10">
        <v>93.302000000000007</v>
      </c>
      <c r="C120" s="10">
        <v>18.667000000000002</v>
      </c>
      <c r="D120" s="8">
        <v>111.968</v>
      </c>
    </row>
    <row r="121" spans="1:4" x14ac:dyDescent="0.3">
      <c r="A121" s="5">
        <v>37135</v>
      </c>
      <c r="B121" s="10">
        <v>91.754000000000005</v>
      </c>
      <c r="C121" s="10">
        <v>16.376000000000001</v>
      </c>
      <c r="D121" s="8">
        <v>108.13</v>
      </c>
    </row>
    <row r="122" spans="1:4" x14ac:dyDescent="0.3">
      <c r="A122" s="5">
        <v>37165</v>
      </c>
      <c r="B122" s="10">
        <v>92.069000000000003</v>
      </c>
      <c r="C122" s="10">
        <v>16.77</v>
      </c>
      <c r="D122" s="8">
        <v>108.839</v>
      </c>
    </row>
    <row r="123" spans="1:4" x14ac:dyDescent="0.3">
      <c r="A123" s="5">
        <v>37196</v>
      </c>
      <c r="B123" s="10">
        <v>90.707999999999998</v>
      </c>
      <c r="C123" s="10">
        <v>17.343</v>
      </c>
      <c r="D123" s="8">
        <v>108.051</v>
      </c>
    </row>
    <row r="124" spans="1:4" x14ac:dyDescent="0.3">
      <c r="A124" s="5">
        <v>37226</v>
      </c>
      <c r="B124" s="10">
        <v>87.301000000000002</v>
      </c>
      <c r="C124" s="10">
        <v>17.664999999999999</v>
      </c>
      <c r="D124" s="8">
        <v>104.96599999999999</v>
      </c>
    </row>
    <row r="125" spans="1:4" x14ac:dyDescent="0.3">
      <c r="A125" s="5">
        <v>37257</v>
      </c>
      <c r="B125" s="10">
        <v>90.132999999999996</v>
      </c>
      <c r="C125" s="10">
        <v>18.145</v>
      </c>
      <c r="D125" s="8">
        <v>108.27800000000001</v>
      </c>
    </row>
    <row r="126" spans="1:4" x14ac:dyDescent="0.3">
      <c r="A126" s="5">
        <v>37288</v>
      </c>
      <c r="B126" s="10">
        <v>92.266000000000005</v>
      </c>
      <c r="C126" s="10">
        <v>18.748999999999999</v>
      </c>
      <c r="D126" s="8">
        <v>111.015</v>
      </c>
    </row>
    <row r="127" spans="1:4" x14ac:dyDescent="0.3">
      <c r="A127" s="5">
        <v>37316</v>
      </c>
      <c r="B127" s="10">
        <v>92.248999999999995</v>
      </c>
      <c r="C127" s="10">
        <v>18.155000000000001</v>
      </c>
      <c r="D127" s="8">
        <v>110.40300000000001</v>
      </c>
    </row>
    <row r="128" spans="1:4" x14ac:dyDescent="0.3">
      <c r="A128" s="5">
        <v>37347</v>
      </c>
      <c r="B128" s="10">
        <v>96.938999999999993</v>
      </c>
      <c r="C128" s="10">
        <v>18.132000000000001</v>
      </c>
      <c r="D128" s="8">
        <v>115.071</v>
      </c>
    </row>
    <row r="129" spans="1:4" x14ac:dyDescent="0.3">
      <c r="A129" s="5">
        <v>37377</v>
      </c>
      <c r="B129" s="10">
        <v>97.331999999999994</v>
      </c>
      <c r="C129" s="10">
        <v>18.285</v>
      </c>
      <c r="D129" s="8">
        <v>115.616</v>
      </c>
    </row>
    <row r="130" spans="1:4" x14ac:dyDescent="0.3">
      <c r="A130" s="5">
        <v>37408</v>
      </c>
      <c r="B130" s="10">
        <v>98.775000000000006</v>
      </c>
      <c r="C130" s="10">
        <v>18.940999999999999</v>
      </c>
      <c r="D130" s="8">
        <v>117.71599999999999</v>
      </c>
    </row>
    <row r="131" spans="1:4" x14ac:dyDescent="0.3">
      <c r="A131" s="5">
        <v>37438</v>
      </c>
      <c r="B131" s="10">
        <v>98.176000000000002</v>
      </c>
      <c r="C131" s="10">
        <v>18.881</v>
      </c>
      <c r="D131" s="8">
        <v>117.057</v>
      </c>
    </row>
    <row r="132" spans="1:4" x14ac:dyDescent="0.3">
      <c r="A132" s="5">
        <v>37469</v>
      </c>
      <c r="B132" s="10">
        <v>100.61499999999999</v>
      </c>
      <c r="C132" s="10">
        <v>18.702999999999999</v>
      </c>
      <c r="D132" s="8">
        <v>119.318</v>
      </c>
    </row>
    <row r="133" spans="1:4" x14ac:dyDescent="0.3">
      <c r="A133" s="5">
        <v>37500</v>
      </c>
      <c r="B133" s="10">
        <v>100.288</v>
      </c>
      <c r="C133" s="10">
        <v>19.114000000000001</v>
      </c>
      <c r="D133" s="8">
        <v>119.402</v>
      </c>
    </row>
    <row r="134" spans="1:4" x14ac:dyDescent="0.3">
      <c r="A134" s="5">
        <v>37530</v>
      </c>
      <c r="B134" s="10">
        <v>97.808000000000007</v>
      </c>
      <c r="C134" s="10">
        <v>19.414999999999999</v>
      </c>
      <c r="D134" s="8">
        <v>117.22199999999999</v>
      </c>
    </row>
    <row r="135" spans="1:4" x14ac:dyDescent="0.3">
      <c r="A135" s="5">
        <v>37561</v>
      </c>
      <c r="B135" s="10">
        <v>102.976</v>
      </c>
      <c r="C135" s="10">
        <v>19.701999999999998</v>
      </c>
      <c r="D135" s="8">
        <v>122.679</v>
      </c>
    </row>
    <row r="136" spans="1:4" x14ac:dyDescent="0.3">
      <c r="A136" s="5">
        <v>37591</v>
      </c>
      <c r="B136" s="10">
        <v>104.374</v>
      </c>
      <c r="C136" s="10">
        <v>20.158000000000001</v>
      </c>
      <c r="D136" s="8">
        <v>124.53100000000001</v>
      </c>
    </row>
    <row r="137" spans="1:4" x14ac:dyDescent="0.3">
      <c r="A137" s="5">
        <v>37622</v>
      </c>
      <c r="B137" s="10">
        <v>103.224</v>
      </c>
      <c r="C137" s="10">
        <v>19.87</v>
      </c>
      <c r="D137" s="8">
        <v>123.09399999999999</v>
      </c>
    </row>
    <row r="138" spans="1:4" x14ac:dyDescent="0.3">
      <c r="A138" s="5">
        <v>37653</v>
      </c>
      <c r="B138" s="10">
        <v>102.714</v>
      </c>
      <c r="C138" s="10">
        <v>19.579999999999998</v>
      </c>
      <c r="D138" s="8">
        <v>122.29300000000001</v>
      </c>
    </row>
    <row r="139" spans="1:4" x14ac:dyDescent="0.3">
      <c r="A139" s="5">
        <v>37681</v>
      </c>
      <c r="B139" s="10">
        <v>106.43600000000001</v>
      </c>
      <c r="C139" s="10">
        <v>19.722999999999999</v>
      </c>
      <c r="D139" s="8">
        <v>126.15900000000001</v>
      </c>
    </row>
    <row r="140" spans="1:4" x14ac:dyDescent="0.3">
      <c r="A140" s="5">
        <v>37712</v>
      </c>
      <c r="B140" s="10">
        <v>104.331</v>
      </c>
      <c r="C140" s="10">
        <v>19.134</v>
      </c>
      <c r="D140" s="8">
        <v>123.465</v>
      </c>
    </row>
    <row r="141" spans="1:4" x14ac:dyDescent="0.3">
      <c r="A141" s="5">
        <v>37742</v>
      </c>
      <c r="B141" s="10">
        <v>103.79900000000001</v>
      </c>
      <c r="C141" s="10">
        <v>19.260000000000002</v>
      </c>
      <c r="D141" s="8">
        <v>123.059</v>
      </c>
    </row>
    <row r="142" spans="1:4" x14ac:dyDescent="0.3">
      <c r="A142" s="5">
        <v>37773</v>
      </c>
      <c r="B142" s="10">
        <v>104.70099999999999</v>
      </c>
      <c r="C142" s="10">
        <v>19.719000000000001</v>
      </c>
      <c r="D142" s="8">
        <v>124.42</v>
      </c>
    </row>
    <row r="143" spans="1:4" x14ac:dyDescent="0.3">
      <c r="A143" s="5">
        <v>37803</v>
      </c>
      <c r="B143" s="10">
        <v>106.017</v>
      </c>
      <c r="C143" s="10">
        <v>20.535</v>
      </c>
      <c r="D143" s="8">
        <v>126.55200000000001</v>
      </c>
    </row>
    <row r="144" spans="1:4" x14ac:dyDescent="0.3">
      <c r="A144" s="5">
        <v>37834</v>
      </c>
      <c r="B144" s="10">
        <v>103.205</v>
      </c>
      <c r="C144" s="10">
        <v>20.622</v>
      </c>
      <c r="D144" s="8">
        <v>123.827</v>
      </c>
    </row>
    <row r="145" spans="1:4" x14ac:dyDescent="0.3">
      <c r="A145" s="5">
        <v>37865</v>
      </c>
      <c r="B145" s="10">
        <v>106.86</v>
      </c>
      <c r="C145" s="10">
        <v>20.812000000000001</v>
      </c>
      <c r="D145" s="8">
        <v>127.672</v>
      </c>
    </row>
    <row r="146" spans="1:4" x14ac:dyDescent="0.3">
      <c r="A146" s="5">
        <v>37895</v>
      </c>
      <c r="B146" s="10">
        <v>108.027</v>
      </c>
      <c r="C146" s="10">
        <v>21.375</v>
      </c>
      <c r="D146" s="8">
        <v>129.40299999999999</v>
      </c>
    </row>
    <row r="147" spans="1:4" x14ac:dyDescent="0.3">
      <c r="A147" s="5">
        <v>37926</v>
      </c>
      <c r="B147" s="10">
        <v>108.789</v>
      </c>
      <c r="C147" s="10">
        <v>21.513999999999999</v>
      </c>
      <c r="D147" s="8">
        <v>130.303</v>
      </c>
    </row>
    <row r="148" spans="1:4" x14ac:dyDescent="0.3">
      <c r="A148" s="5">
        <v>37956</v>
      </c>
      <c r="B148" s="10">
        <v>112.122</v>
      </c>
      <c r="C148" s="10">
        <v>22.135999999999999</v>
      </c>
      <c r="D148" s="8">
        <v>134.25700000000001</v>
      </c>
    </row>
    <row r="149" spans="1:4" x14ac:dyDescent="0.3">
      <c r="A149" s="5">
        <v>37987</v>
      </c>
      <c r="B149" s="10">
        <v>111.9</v>
      </c>
      <c r="C149" s="10">
        <v>22.477</v>
      </c>
      <c r="D149" s="8">
        <v>134.376</v>
      </c>
    </row>
    <row r="150" spans="1:4" x14ac:dyDescent="0.3">
      <c r="A150" s="5">
        <v>38018</v>
      </c>
      <c r="B150" s="10">
        <v>115.25</v>
      </c>
      <c r="C150" s="10">
        <v>22.567</v>
      </c>
      <c r="D150" s="8">
        <v>137.81800000000001</v>
      </c>
    </row>
    <row r="151" spans="1:4" x14ac:dyDescent="0.3">
      <c r="A151" s="5">
        <v>38047</v>
      </c>
      <c r="B151" s="10">
        <v>119.791</v>
      </c>
      <c r="C151" s="10">
        <v>22.762</v>
      </c>
      <c r="D151" s="8">
        <v>142.553</v>
      </c>
    </row>
    <row r="152" spans="1:4" x14ac:dyDescent="0.3">
      <c r="A152" s="5">
        <v>38078</v>
      </c>
      <c r="B152" s="10">
        <v>119.724</v>
      </c>
      <c r="C152" s="10">
        <v>22.995999999999999</v>
      </c>
      <c r="D152" s="8">
        <v>142.72</v>
      </c>
    </row>
    <row r="153" spans="1:4" x14ac:dyDescent="0.3">
      <c r="A153" s="5">
        <v>38108</v>
      </c>
      <c r="B153" s="10">
        <v>121.78100000000001</v>
      </c>
      <c r="C153" s="10">
        <v>23.38</v>
      </c>
      <c r="D153" s="8">
        <v>145.161</v>
      </c>
    </row>
    <row r="154" spans="1:4" x14ac:dyDescent="0.3">
      <c r="A154" s="5">
        <v>38139</v>
      </c>
      <c r="B154" s="10">
        <v>125.702</v>
      </c>
      <c r="C154" s="10">
        <v>23.698</v>
      </c>
      <c r="D154" s="8">
        <v>149.4</v>
      </c>
    </row>
    <row r="155" spans="1:4" x14ac:dyDescent="0.3">
      <c r="A155" s="5">
        <v>38169</v>
      </c>
      <c r="B155" s="10">
        <v>124.363</v>
      </c>
      <c r="C155" s="10">
        <v>23.245000000000001</v>
      </c>
      <c r="D155" s="8">
        <v>147.608</v>
      </c>
    </row>
    <row r="156" spans="1:4" x14ac:dyDescent="0.3">
      <c r="A156" s="5">
        <v>38200</v>
      </c>
      <c r="B156" s="10">
        <v>125.694</v>
      </c>
      <c r="C156" s="10">
        <v>24.28</v>
      </c>
      <c r="D156" s="8">
        <v>149.97399999999999</v>
      </c>
    </row>
    <row r="157" spans="1:4" x14ac:dyDescent="0.3">
      <c r="A157" s="5">
        <v>38231</v>
      </c>
      <c r="B157" s="10">
        <v>125.819</v>
      </c>
      <c r="C157" s="10">
        <v>23.684999999999999</v>
      </c>
      <c r="D157" s="8">
        <v>149.50399999999999</v>
      </c>
    </row>
    <row r="158" spans="1:4" x14ac:dyDescent="0.3">
      <c r="A158" s="5">
        <v>38261</v>
      </c>
      <c r="B158" s="10">
        <v>130.26400000000001</v>
      </c>
      <c r="C158" s="10">
        <v>24.324000000000002</v>
      </c>
      <c r="D158" s="8">
        <v>154.58799999999999</v>
      </c>
    </row>
    <row r="159" spans="1:4" x14ac:dyDescent="0.3">
      <c r="A159" s="5">
        <v>38292</v>
      </c>
      <c r="B159" s="10">
        <v>133.40199999999999</v>
      </c>
      <c r="C159" s="10">
        <v>24.759</v>
      </c>
      <c r="D159" s="8">
        <v>158.161</v>
      </c>
    </row>
    <row r="160" spans="1:4" x14ac:dyDescent="0.3">
      <c r="A160" s="5">
        <v>38322</v>
      </c>
      <c r="B160" s="10">
        <v>131.80099999999999</v>
      </c>
      <c r="C160" s="10">
        <v>24.838000000000001</v>
      </c>
      <c r="D160" s="8">
        <v>156.63900000000001</v>
      </c>
    </row>
    <row r="161" spans="1:5" x14ac:dyDescent="0.3">
      <c r="A161" s="5">
        <v>38353</v>
      </c>
      <c r="B161" s="10">
        <v>133.59299999999999</v>
      </c>
      <c r="C161" s="10">
        <v>24.7</v>
      </c>
      <c r="D161" s="8">
        <v>158.29300000000001</v>
      </c>
    </row>
    <row r="162" spans="1:5" x14ac:dyDescent="0.3">
      <c r="A162" s="5">
        <v>38384</v>
      </c>
      <c r="B162" s="10">
        <v>136.37299999999999</v>
      </c>
      <c r="C162" s="10">
        <v>24.587</v>
      </c>
      <c r="D162" s="8">
        <v>160.96</v>
      </c>
    </row>
    <row r="163" spans="1:5" x14ac:dyDescent="0.3">
      <c r="A163" s="5">
        <v>38412</v>
      </c>
      <c r="B163" s="10">
        <v>132.39599999999999</v>
      </c>
      <c r="C163" s="10">
        <v>24.687999999999999</v>
      </c>
      <c r="D163" s="8">
        <v>157.084</v>
      </c>
    </row>
    <row r="164" spans="1:5" x14ac:dyDescent="0.3">
      <c r="A164" s="5">
        <v>38443</v>
      </c>
      <c r="B164" s="10">
        <v>138.75899999999999</v>
      </c>
      <c r="C164" s="10">
        <v>25.013999999999999</v>
      </c>
      <c r="D164" s="8">
        <v>163.773</v>
      </c>
    </row>
    <row r="165" spans="1:5" x14ac:dyDescent="0.3">
      <c r="A165" s="5">
        <v>38473</v>
      </c>
      <c r="B165" s="10">
        <v>137.21299999999999</v>
      </c>
      <c r="C165" s="10">
        <v>25.134</v>
      </c>
      <c r="D165" s="8">
        <v>162.34700000000001</v>
      </c>
    </row>
    <row r="166" spans="1:5" x14ac:dyDescent="0.3">
      <c r="A166" s="5">
        <v>38504</v>
      </c>
      <c r="B166" s="10">
        <v>139.048</v>
      </c>
      <c r="C166" s="10">
        <v>25.298999999999999</v>
      </c>
      <c r="D166" s="8">
        <v>164.346</v>
      </c>
    </row>
    <row r="167" spans="1:5" x14ac:dyDescent="0.3">
      <c r="A167" s="5">
        <v>38534</v>
      </c>
      <c r="B167" s="10">
        <v>139.01599999999999</v>
      </c>
      <c r="C167" s="10">
        <v>25.446999999999999</v>
      </c>
      <c r="D167" s="8">
        <v>164.46199999999999</v>
      </c>
    </row>
    <row r="168" spans="1:5" x14ac:dyDescent="0.3">
      <c r="A168" s="5">
        <v>38565</v>
      </c>
      <c r="B168" s="10">
        <v>140.77600000000001</v>
      </c>
      <c r="C168" s="10">
        <v>25.355</v>
      </c>
      <c r="D168" s="8">
        <v>166.13</v>
      </c>
    </row>
    <row r="169" spans="1:5" x14ac:dyDescent="0.3">
      <c r="A169" s="5">
        <v>38596</v>
      </c>
      <c r="B169" s="10">
        <v>145.565</v>
      </c>
      <c r="C169" s="10">
        <v>25.722000000000001</v>
      </c>
      <c r="D169" s="8">
        <v>171.28700000000001</v>
      </c>
    </row>
    <row r="170" spans="1:5" x14ac:dyDescent="0.3">
      <c r="A170" s="5">
        <v>38626</v>
      </c>
      <c r="B170" s="10">
        <v>150.303</v>
      </c>
      <c r="C170" s="10">
        <v>25.695</v>
      </c>
      <c r="D170" s="8">
        <v>175.99799999999999</v>
      </c>
    </row>
    <row r="171" spans="1:5" x14ac:dyDescent="0.3">
      <c r="A171" s="5">
        <v>38657</v>
      </c>
      <c r="B171" s="10">
        <v>148.36699999999999</v>
      </c>
      <c r="C171" s="10">
        <v>25.808</v>
      </c>
      <c r="D171" s="8">
        <v>174.17500000000001</v>
      </c>
    </row>
    <row r="172" spans="1:5" x14ac:dyDescent="0.3">
      <c r="A172" s="5">
        <v>38687</v>
      </c>
      <c r="B172" s="10">
        <v>151.00800000000001</v>
      </c>
      <c r="C172" s="10">
        <v>26.202000000000002</v>
      </c>
      <c r="D172" s="8">
        <v>177.21</v>
      </c>
    </row>
    <row r="173" spans="1:5" x14ac:dyDescent="0.3">
      <c r="A173" s="5">
        <v>38718</v>
      </c>
      <c r="B173" s="10">
        <v>154.65100000000001</v>
      </c>
      <c r="C173" s="10">
        <v>27.004999999999999</v>
      </c>
      <c r="D173" s="8">
        <v>181.65600000000001</v>
      </c>
      <c r="E173" s="6"/>
    </row>
    <row r="174" spans="1:5" x14ac:dyDescent="0.3">
      <c r="A174" s="5">
        <v>38749</v>
      </c>
      <c r="B174" s="10">
        <v>150.18799999999999</v>
      </c>
      <c r="C174" s="10">
        <v>27.965</v>
      </c>
      <c r="D174" s="8">
        <v>178.15299999999999</v>
      </c>
      <c r="E174" s="6"/>
    </row>
    <row r="175" spans="1:5" x14ac:dyDescent="0.3">
      <c r="A175" s="5">
        <v>38777</v>
      </c>
      <c r="B175" s="10">
        <v>152.49</v>
      </c>
      <c r="C175" s="10">
        <v>27.85</v>
      </c>
      <c r="D175" s="8">
        <v>180.34</v>
      </c>
      <c r="E175" s="6"/>
    </row>
    <row r="176" spans="1:5" x14ac:dyDescent="0.3">
      <c r="A176" s="5">
        <v>38808</v>
      </c>
      <c r="B176" s="10">
        <v>153.017</v>
      </c>
      <c r="C176" s="10">
        <v>27.844999999999999</v>
      </c>
      <c r="D176" s="8">
        <v>180.86199999999999</v>
      </c>
      <c r="E176" s="6"/>
    </row>
    <row r="177" spans="1:5" x14ac:dyDescent="0.3">
      <c r="A177" s="5">
        <v>38838</v>
      </c>
      <c r="B177" s="10">
        <v>156.834</v>
      </c>
      <c r="C177" s="10">
        <v>28.038</v>
      </c>
      <c r="D177" s="8">
        <v>184.87200000000001</v>
      </c>
      <c r="E177" s="6"/>
    </row>
    <row r="178" spans="1:5" x14ac:dyDescent="0.3">
      <c r="A178" s="5">
        <v>38869</v>
      </c>
      <c r="B178" s="10">
        <v>157.14699999999999</v>
      </c>
      <c r="C178" s="10">
        <v>28.047999999999998</v>
      </c>
      <c r="D178" s="8">
        <v>185.196</v>
      </c>
      <c r="E178" s="9"/>
    </row>
    <row r="179" spans="1:5" x14ac:dyDescent="0.3">
      <c r="A179" s="5">
        <v>38899</v>
      </c>
      <c r="B179" s="10">
        <v>158.125</v>
      </c>
      <c r="C179" s="10">
        <v>27.992000000000001</v>
      </c>
      <c r="D179" s="8">
        <v>186.11699999999999</v>
      </c>
    </row>
    <row r="180" spans="1:5" x14ac:dyDescent="0.3">
      <c r="A180" s="5">
        <v>38930</v>
      </c>
      <c r="B180" s="10">
        <v>161.959</v>
      </c>
      <c r="C180" s="10">
        <v>27.977</v>
      </c>
      <c r="D180" s="8">
        <v>189.93600000000001</v>
      </c>
    </row>
    <row r="181" spans="1:5" x14ac:dyDescent="0.3">
      <c r="A181" s="5">
        <v>38961</v>
      </c>
      <c r="B181" s="10">
        <v>159.77600000000001</v>
      </c>
      <c r="C181" s="10">
        <v>28.213999999999999</v>
      </c>
      <c r="D181" s="8">
        <v>187.989</v>
      </c>
    </row>
    <row r="182" spans="1:5" x14ac:dyDescent="0.3">
      <c r="A182" s="5">
        <v>38991</v>
      </c>
      <c r="B182" s="10">
        <v>155.05500000000001</v>
      </c>
      <c r="C182" s="10">
        <v>28.751999999999999</v>
      </c>
      <c r="D182" s="8">
        <v>183.80699999999999</v>
      </c>
    </row>
    <row r="183" spans="1:5" x14ac:dyDescent="0.3">
      <c r="A183" s="5">
        <v>39022</v>
      </c>
      <c r="B183" s="10">
        <v>155.88999999999999</v>
      </c>
      <c r="C183" s="10">
        <v>29.074999999999999</v>
      </c>
      <c r="D183" s="8">
        <v>184.965</v>
      </c>
    </row>
    <row r="184" spans="1:5" x14ac:dyDescent="0.3">
      <c r="A184" s="5">
        <v>39052</v>
      </c>
      <c r="B184" s="10">
        <v>159.96199999999999</v>
      </c>
      <c r="C184" s="10">
        <v>29.254999999999999</v>
      </c>
      <c r="D184" s="8">
        <v>189.21700000000001</v>
      </c>
    </row>
    <row r="185" spans="1:5" x14ac:dyDescent="0.3">
      <c r="A185" s="5">
        <v>39083</v>
      </c>
      <c r="B185" s="10">
        <v>157.71199999999999</v>
      </c>
      <c r="C185" s="10">
        <v>29.378</v>
      </c>
      <c r="D185" s="8">
        <v>187.09</v>
      </c>
    </row>
    <row r="186" spans="1:5" x14ac:dyDescent="0.3">
      <c r="A186" s="5">
        <v>39114</v>
      </c>
      <c r="B186" s="10">
        <v>156.66900000000001</v>
      </c>
      <c r="C186" s="10">
        <v>29.67</v>
      </c>
      <c r="D186" s="8">
        <v>186.339</v>
      </c>
    </row>
    <row r="187" spans="1:5" x14ac:dyDescent="0.3">
      <c r="A187" s="5">
        <v>39142</v>
      </c>
      <c r="B187" s="10">
        <v>164.38900000000001</v>
      </c>
      <c r="C187" s="10">
        <v>30.061</v>
      </c>
      <c r="D187" s="8">
        <v>194.45</v>
      </c>
    </row>
    <row r="188" spans="1:5" x14ac:dyDescent="0.3">
      <c r="A188" s="5">
        <v>39173</v>
      </c>
      <c r="B188" s="10">
        <v>162.05500000000001</v>
      </c>
      <c r="C188" s="10">
        <v>30.204999999999998</v>
      </c>
      <c r="D188" s="8">
        <v>192.261</v>
      </c>
    </row>
    <row r="189" spans="1:5" x14ac:dyDescent="0.3">
      <c r="A189" s="5">
        <v>39203</v>
      </c>
      <c r="B189" s="10">
        <v>163.279</v>
      </c>
      <c r="C189" s="10">
        <v>30.577999999999999</v>
      </c>
      <c r="D189" s="8">
        <v>193.858</v>
      </c>
    </row>
    <row r="190" spans="1:5" x14ac:dyDescent="0.3">
      <c r="A190" s="5">
        <v>39234</v>
      </c>
      <c r="B190" s="10">
        <v>164.95400000000001</v>
      </c>
      <c r="C190" s="10">
        <v>30.704000000000001</v>
      </c>
      <c r="D190" s="8">
        <v>195.65799999999999</v>
      </c>
    </row>
    <row r="191" spans="1:5" x14ac:dyDescent="0.3">
      <c r="A191" s="5">
        <v>39264</v>
      </c>
      <c r="B191" s="10">
        <v>165.95699999999999</v>
      </c>
      <c r="C191" s="10">
        <v>31.103999999999999</v>
      </c>
      <c r="D191" s="8">
        <v>197.06100000000001</v>
      </c>
    </row>
    <row r="192" spans="1:5" x14ac:dyDescent="0.3">
      <c r="A192" s="5">
        <v>39295</v>
      </c>
      <c r="B192" s="10">
        <v>165.637</v>
      </c>
      <c r="C192" s="10">
        <v>31.38</v>
      </c>
      <c r="D192" s="8">
        <v>197.017</v>
      </c>
    </row>
    <row r="193" spans="1:4" x14ac:dyDescent="0.3">
      <c r="A193" s="5">
        <v>39326</v>
      </c>
      <c r="B193" s="10">
        <v>167.18</v>
      </c>
      <c r="C193" s="10">
        <v>31.379000000000001</v>
      </c>
      <c r="D193" s="8">
        <v>198.559</v>
      </c>
    </row>
    <row r="194" spans="1:4" x14ac:dyDescent="0.3">
      <c r="A194" s="5">
        <v>39356</v>
      </c>
      <c r="B194" s="10">
        <v>169.15600000000001</v>
      </c>
      <c r="C194" s="10">
        <v>31.187000000000001</v>
      </c>
      <c r="D194" s="8">
        <v>200.34299999999999</v>
      </c>
    </row>
    <row r="195" spans="1:4" x14ac:dyDescent="0.3">
      <c r="A195" s="5">
        <v>39387</v>
      </c>
      <c r="B195" s="10">
        <v>173.691</v>
      </c>
      <c r="C195" s="10">
        <v>31.376000000000001</v>
      </c>
      <c r="D195" s="8">
        <v>205.06700000000001</v>
      </c>
    </row>
    <row r="196" spans="1:4" x14ac:dyDescent="0.3">
      <c r="A196" s="5">
        <v>39417</v>
      </c>
      <c r="B196" s="10">
        <v>172.16300000000001</v>
      </c>
      <c r="C196" s="10">
        <v>31.422999999999998</v>
      </c>
      <c r="D196" s="8">
        <v>203.58500000000001</v>
      </c>
    </row>
    <row r="197" spans="1:4" x14ac:dyDescent="0.3">
      <c r="A197" s="5">
        <v>39448</v>
      </c>
      <c r="B197" s="10">
        <v>177.99299999999999</v>
      </c>
      <c r="C197" s="10">
        <v>32.482999999999997</v>
      </c>
      <c r="D197" s="8">
        <v>210.476</v>
      </c>
    </row>
    <row r="198" spans="1:4" x14ac:dyDescent="0.3">
      <c r="A198" s="5">
        <v>39479</v>
      </c>
      <c r="B198" s="10">
        <v>182.93799999999999</v>
      </c>
      <c r="C198" s="10">
        <v>32.892000000000003</v>
      </c>
      <c r="D198" s="8">
        <v>215.83</v>
      </c>
    </row>
    <row r="199" spans="1:4" x14ac:dyDescent="0.3">
      <c r="A199" s="5">
        <v>39508</v>
      </c>
      <c r="B199" s="10">
        <v>178.511</v>
      </c>
      <c r="C199" s="10">
        <v>32.761000000000003</v>
      </c>
      <c r="D199" s="8">
        <v>211.27199999999999</v>
      </c>
    </row>
    <row r="200" spans="1:4" x14ac:dyDescent="0.3">
      <c r="A200" s="5">
        <v>39539</v>
      </c>
      <c r="B200" s="10">
        <v>186.249</v>
      </c>
      <c r="C200" s="10">
        <v>32.963000000000001</v>
      </c>
      <c r="D200" s="8">
        <v>219.21199999999999</v>
      </c>
    </row>
    <row r="201" spans="1:4" x14ac:dyDescent="0.3">
      <c r="A201" s="5">
        <v>39569</v>
      </c>
      <c r="B201" s="10">
        <v>186.55600000000001</v>
      </c>
      <c r="C201" s="10">
        <v>33.326000000000001</v>
      </c>
      <c r="D201" s="8">
        <v>219.88200000000001</v>
      </c>
    </row>
    <row r="202" spans="1:4" x14ac:dyDescent="0.3">
      <c r="A202" s="5">
        <v>39600</v>
      </c>
      <c r="B202" s="10">
        <v>189.761</v>
      </c>
      <c r="C202" s="10">
        <v>33.765000000000001</v>
      </c>
      <c r="D202" s="8">
        <v>223.52600000000001</v>
      </c>
    </row>
    <row r="203" spans="1:4" x14ac:dyDescent="0.3">
      <c r="A203" s="5">
        <v>39630</v>
      </c>
      <c r="B203" s="10">
        <v>197.44499999999999</v>
      </c>
      <c r="C203" s="10">
        <v>34.201999999999998</v>
      </c>
      <c r="D203" s="8">
        <v>231.64699999999999</v>
      </c>
    </row>
    <row r="204" spans="1:4" x14ac:dyDescent="0.3">
      <c r="A204" s="5">
        <v>39661</v>
      </c>
      <c r="B204" s="10">
        <v>189.04900000000001</v>
      </c>
      <c r="C204" s="10">
        <v>35.207000000000001</v>
      </c>
      <c r="D204" s="8">
        <v>224.256</v>
      </c>
    </row>
    <row r="205" spans="1:4" x14ac:dyDescent="0.3">
      <c r="A205" s="5">
        <v>39692</v>
      </c>
      <c r="B205" s="10">
        <v>179.35599999999999</v>
      </c>
      <c r="C205" s="10">
        <v>34.085999999999999</v>
      </c>
      <c r="D205" s="8">
        <v>213.44200000000001</v>
      </c>
    </row>
    <row r="206" spans="1:4" x14ac:dyDescent="0.3">
      <c r="A206" s="5">
        <v>39722</v>
      </c>
      <c r="B206" s="10">
        <v>176.48500000000001</v>
      </c>
      <c r="C206" s="10">
        <v>34.56</v>
      </c>
      <c r="D206" s="8">
        <v>211.04400000000001</v>
      </c>
    </row>
    <row r="207" spans="1:4" x14ac:dyDescent="0.3">
      <c r="A207" s="5">
        <v>39753</v>
      </c>
      <c r="B207" s="10">
        <v>152.43799999999999</v>
      </c>
      <c r="C207" s="10">
        <v>33.871000000000002</v>
      </c>
      <c r="D207" s="8">
        <v>186.309</v>
      </c>
    </row>
    <row r="208" spans="1:4" x14ac:dyDescent="0.3">
      <c r="A208" s="5">
        <v>39783</v>
      </c>
      <c r="B208" s="10">
        <v>140.82900000000001</v>
      </c>
      <c r="C208" s="10">
        <v>33.296999999999997</v>
      </c>
      <c r="D208" s="8">
        <v>174.126</v>
      </c>
    </row>
    <row r="209" spans="1:4" x14ac:dyDescent="0.3">
      <c r="A209" s="5">
        <v>39814</v>
      </c>
      <c r="B209" s="10">
        <v>130.57300000000001</v>
      </c>
      <c r="C209" s="10">
        <v>32.110999999999997</v>
      </c>
      <c r="D209" s="8">
        <v>162.685</v>
      </c>
    </row>
    <row r="210" spans="1:4" x14ac:dyDescent="0.3">
      <c r="A210" s="5">
        <v>39845</v>
      </c>
      <c r="B210" s="10">
        <v>123.01900000000001</v>
      </c>
      <c r="C210" s="10">
        <v>31.587</v>
      </c>
      <c r="D210" s="8">
        <v>154.60599999999999</v>
      </c>
    </row>
    <row r="211" spans="1:4" x14ac:dyDescent="0.3">
      <c r="A211" s="5">
        <v>39873</v>
      </c>
      <c r="B211" s="10">
        <v>123.04900000000001</v>
      </c>
      <c r="C211" s="10">
        <v>31.562999999999999</v>
      </c>
      <c r="D211" s="8">
        <v>154.61199999999999</v>
      </c>
    </row>
    <row r="212" spans="1:4" x14ac:dyDescent="0.3">
      <c r="A212" s="5">
        <v>39904</v>
      </c>
      <c r="B212" s="10">
        <v>121.785</v>
      </c>
      <c r="C212" s="10">
        <v>31.593</v>
      </c>
      <c r="D212" s="8">
        <v>153.37799999999999</v>
      </c>
    </row>
    <row r="213" spans="1:4" x14ac:dyDescent="0.3">
      <c r="A213" s="5">
        <v>39934</v>
      </c>
      <c r="B213" s="10">
        <v>119.795</v>
      </c>
      <c r="C213" s="10">
        <v>31.109000000000002</v>
      </c>
      <c r="D213" s="8">
        <v>150.904</v>
      </c>
    </row>
    <row r="214" spans="1:4" x14ac:dyDescent="0.3">
      <c r="A214" s="5">
        <v>39965</v>
      </c>
      <c r="B214" s="10">
        <v>123.321</v>
      </c>
      <c r="C214" s="10">
        <v>31.213999999999999</v>
      </c>
      <c r="D214" s="8">
        <v>154.535</v>
      </c>
    </row>
    <row r="215" spans="1:4" x14ac:dyDescent="0.3">
      <c r="A215" s="5">
        <v>39995</v>
      </c>
      <c r="B215" s="10">
        <v>131.096</v>
      </c>
      <c r="C215" s="10">
        <v>31.776</v>
      </c>
      <c r="D215" s="8">
        <v>162.87200000000001</v>
      </c>
    </row>
    <row r="216" spans="1:4" x14ac:dyDescent="0.3">
      <c r="A216" s="5">
        <v>40026</v>
      </c>
      <c r="B216" s="10">
        <v>130.26900000000001</v>
      </c>
      <c r="C216" s="10">
        <v>31.713000000000001</v>
      </c>
      <c r="D216" s="8">
        <v>161.982</v>
      </c>
    </row>
    <row r="217" spans="1:4" x14ac:dyDescent="0.3">
      <c r="A217" s="5">
        <v>40057</v>
      </c>
      <c r="B217" s="10">
        <v>137.59700000000001</v>
      </c>
      <c r="C217" s="10">
        <v>32.064999999999998</v>
      </c>
      <c r="D217" s="8">
        <v>169.661</v>
      </c>
    </row>
    <row r="218" spans="1:4" x14ac:dyDescent="0.3">
      <c r="A218" s="5">
        <v>40087</v>
      </c>
      <c r="B218" s="10">
        <v>140.834</v>
      </c>
      <c r="C218" s="10">
        <v>32.417999999999999</v>
      </c>
      <c r="D218" s="8">
        <v>173.25200000000001</v>
      </c>
    </row>
    <row r="219" spans="1:4" x14ac:dyDescent="0.3">
      <c r="A219" s="5">
        <v>40118</v>
      </c>
      <c r="B219" s="10">
        <v>144.98599999999999</v>
      </c>
      <c r="C219" s="10">
        <v>32.636000000000003</v>
      </c>
      <c r="D219" s="8">
        <v>177.62200000000001</v>
      </c>
    </row>
    <row r="220" spans="1:4" x14ac:dyDescent="0.3">
      <c r="A220" s="5">
        <v>40148</v>
      </c>
      <c r="B220" s="10">
        <v>149.166</v>
      </c>
      <c r="C220" s="10">
        <v>32.823</v>
      </c>
      <c r="D220" s="8">
        <v>181.989</v>
      </c>
    </row>
    <row r="221" spans="1:4" x14ac:dyDescent="0.3">
      <c r="A221" s="5">
        <v>40179</v>
      </c>
      <c r="B221" s="10">
        <v>148.209</v>
      </c>
      <c r="C221" s="10">
        <v>32.603999999999999</v>
      </c>
      <c r="D221" s="8">
        <v>180.81299999999999</v>
      </c>
    </row>
    <row r="222" spans="1:4" x14ac:dyDescent="0.3">
      <c r="A222" s="5">
        <v>40210</v>
      </c>
      <c r="B222" s="10">
        <v>152.072</v>
      </c>
      <c r="C222" s="10">
        <v>33.247</v>
      </c>
      <c r="D222" s="8">
        <v>185.31899999999999</v>
      </c>
    </row>
    <row r="223" spans="1:4" x14ac:dyDescent="0.3">
      <c r="A223" s="5">
        <v>40238</v>
      </c>
      <c r="B223" s="10">
        <v>156.28899999999999</v>
      </c>
      <c r="C223" s="10">
        <v>32.865000000000002</v>
      </c>
      <c r="D223" s="8">
        <v>189.15299999999999</v>
      </c>
    </row>
    <row r="224" spans="1:4" x14ac:dyDescent="0.3">
      <c r="A224" s="5">
        <v>40269</v>
      </c>
      <c r="B224" s="10">
        <v>156.67699999999999</v>
      </c>
      <c r="C224" s="10">
        <v>32.345999999999997</v>
      </c>
      <c r="D224" s="8">
        <v>189.023</v>
      </c>
    </row>
    <row r="225" spans="1:4" x14ac:dyDescent="0.3">
      <c r="A225" s="5">
        <v>40299</v>
      </c>
      <c r="B225" s="10">
        <v>159.672</v>
      </c>
      <c r="C225" s="10">
        <v>33.109000000000002</v>
      </c>
      <c r="D225" s="8">
        <v>192.78100000000001</v>
      </c>
    </row>
    <row r="226" spans="1:4" x14ac:dyDescent="0.3">
      <c r="A226" s="5">
        <v>40330</v>
      </c>
      <c r="B226" s="10">
        <v>163.77000000000001</v>
      </c>
      <c r="C226" s="10">
        <v>33.776000000000003</v>
      </c>
      <c r="D226" s="8">
        <v>197.54599999999999</v>
      </c>
    </row>
    <row r="227" spans="1:4" x14ac:dyDescent="0.3">
      <c r="A227" s="5">
        <v>40360</v>
      </c>
      <c r="B227" s="10">
        <v>161.07400000000001</v>
      </c>
      <c r="C227" s="10">
        <v>34.055</v>
      </c>
      <c r="D227" s="8">
        <v>195.12899999999999</v>
      </c>
    </row>
    <row r="228" spans="1:4" x14ac:dyDescent="0.3">
      <c r="A228" s="5">
        <v>40391</v>
      </c>
      <c r="B228" s="10">
        <v>165.923</v>
      </c>
      <c r="C228" s="10">
        <v>34.130000000000003</v>
      </c>
      <c r="D228" s="8">
        <v>200.053</v>
      </c>
    </row>
    <row r="229" spans="1:4" x14ac:dyDescent="0.3">
      <c r="A229" s="5">
        <v>40422</v>
      </c>
      <c r="B229" s="10">
        <v>165.072</v>
      </c>
      <c r="C229" s="10">
        <v>34.35</v>
      </c>
      <c r="D229" s="8">
        <v>199.422</v>
      </c>
    </row>
    <row r="230" spans="1:4" x14ac:dyDescent="0.3">
      <c r="A230" s="5">
        <v>40452</v>
      </c>
      <c r="B230" s="10">
        <v>166.351</v>
      </c>
      <c r="C230" s="10">
        <v>34.405000000000001</v>
      </c>
      <c r="D230" s="8">
        <v>200.75700000000001</v>
      </c>
    </row>
    <row r="231" spans="1:4" x14ac:dyDescent="0.3">
      <c r="A231" s="5">
        <v>40483</v>
      </c>
      <c r="B231" s="10">
        <v>166.84100000000001</v>
      </c>
      <c r="C231" s="10">
        <v>34.209000000000003</v>
      </c>
      <c r="D231" s="8">
        <v>201.05</v>
      </c>
    </row>
    <row r="232" spans="1:4" x14ac:dyDescent="0.3">
      <c r="A232" s="5">
        <v>40513</v>
      </c>
      <c r="B232" s="10">
        <v>172.05699999999999</v>
      </c>
      <c r="C232" s="10">
        <v>34.119</v>
      </c>
      <c r="D232" s="8">
        <v>206.17599999999999</v>
      </c>
    </row>
    <row r="233" spans="1:4" x14ac:dyDescent="0.3">
      <c r="A233" s="5">
        <v>40544</v>
      </c>
      <c r="B233" s="10">
        <v>180.995</v>
      </c>
      <c r="C233" s="10">
        <v>34.625999999999998</v>
      </c>
      <c r="D233" s="8">
        <v>215.62100000000001</v>
      </c>
    </row>
    <row r="234" spans="1:4" x14ac:dyDescent="0.3">
      <c r="A234" s="5">
        <v>40575</v>
      </c>
      <c r="B234" s="10">
        <v>177.012</v>
      </c>
      <c r="C234" s="10">
        <v>34.334000000000003</v>
      </c>
      <c r="D234" s="8">
        <v>211.346</v>
      </c>
    </row>
    <row r="235" spans="1:4" x14ac:dyDescent="0.3">
      <c r="A235" s="5">
        <v>40603</v>
      </c>
      <c r="B235" s="10">
        <v>184.268</v>
      </c>
      <c r="C235" s="10">
        <v>34.802999999999997</v>
      </c>
      <c r="D235" s="8">
        <v>219.071</v>
      </c>
    </row>
    <row r="236" spans="1:4" x14ac:dyDescent="0.3">
      <c r="A236" s="5">
        <v>40634</v>
      </c>
      <c r="B236" s="10">
        <v>184.143</v>
      </c>
      <c r="C236" s="10">
        <v>35.075000000000003</v>
      </c>
      <c r="D236" s="8">
        <v>219.21799999999999</v>
      </c>
    </row>
    <row r="237" spans="1:4" x14ac:dyDescent="0.3">
      <c r="A237" s="5">
        <v>40664</v>
      </c>
      <c r="B237" s="10">
        <v>187.94800000000001</v>
      </c>
      <c r="C237" s="10">
        <v>35.393999999999998</v>
      </c>
      <c r="D237" s="8">
        <v>223.34299999999999</v>
      </c>
    </row>
    <row r="238" spans="1:4" x14ac:dyDescent="0.3">
      <c r="A238" s="5">
        <v>40695</v>
      </c>
      <c r="B238" s="10">
        <v>187.25299999999999</v>
      </c>
      <c r="C238" s="10">
        <v>35.735999999999997</v>
      </c>
      <c r="D238" s="8">
        <v>222.988</v>
      </c>
    </row>
    <row r="239" spans="1:4" x14ac:dyDescent="0.3">
      <c r="A239" s="5">
        <v>40725</v>
      </c>
      <c r="B239" s="10">
        <v>187.47399999999999</v>
      </c>
      <c r="C239" s="10">
        <v>36.445</v>
      </c>
      <c r="D239" s="8">
        <v>223.91900000000001</v>
      </c>
    </row>
    <row r="240" spans="1:4" x14ac:dyDescent="0.3">
      <c r="A240" s="5">
        <v>40756</v>
      </c>
      <c r="B240" s="10">
        <v>186.72800000000001</v>
      </c>
      <c r="C240" s="10">
        <v>36.429000000000002</v>
      </c>
      <c r="D240" s="8">
        <v>223.15700000000001</v>
      </c>
    </row>
    <row r="241" spans="1:4" x14ac:dyDescent="0.3">
      <c r="A241" s="5">
        <v>40787</v>
      </c>
      <c r="B241" s="10">
        <v>188.57499999999999</v>
      </c>
      <c r="C241" s="10">
        <v>36.521000000000001</v>
      </c>
      <c r="D241" s="8">
        <v>225.096</v>
      </c>
    </row>
    <row r="242" spans="1:4" x14ac:dyDescent="0.3">
      <c r="A242" s="5">
        <v>40817</v>
      </c>
      <c r="B242" s="10">
        <v>188.446</v>
      </c>
      <c r="C242" s="10">
        <v>35.999000000000002</v>
      </c>
      <c r="D242" s="8">
        <v>224.44499999999999</v>
      </c>
    </row>
    <row r="243" spans="1:4" x14ac:dyDescent="0.3">
      <c r="A243" s="5">
        <v>40848</v>
      </c>
      <c r="B243" s="10">
        <v>189.678</v>
      </c>
      <c r="C243" s="10">
        <v>35.866999999999997</v>
      </c>
      <c r="D243" s="8">
        <v>225.54499999999999</v>
      </c>
    </row>
    <row r="244" spans="1:4" x14ac:dyDescent="0.3">
      <c r="A244" s="5">
        <v>40878</v>
      </c>
      <c r="B244" s="10">
        <v>193.35300000000001</v>
      </c>
      <c r="C244" s="10">
        <v>36.619</v>
      </c>
      <c r="D244" s="8">
        <v>229.97300000000001</v>
      </c>
    </row>
    <row r="245" spans="1:4" x14ac:dyDescent="0.3">
      <c r="A245" s="5">
        <v>40909</v>
      </c>
      <c r="B245" s="10">
        <v>194.08099999999999</v>
      </c>
      <c r="C245" s="10">
        <v>36.975000000000001</v>
      </c>
      <c r="D245" s="8">
        <v>231.05600000000001</v>
      </c>
    </row>
    <row r="246" spans="1:4" x14ac:dyDescent="0.3">
      <c r="A246" s="5">
        <v>40940</v>
      </c>
      <c r="B246" s="10">
        <v>188.995</v>
      </c>
      <c r="C246" s="10">
        <v>37.215000000000003</v>
      </c>
      <c r="D246" s="8">
        <v>226.21</v>
      </c>
    </row>
    <row r="247" spans="1:4" x14ac:dyDescent="0.3">
      <c r="A247" s="5">
        <v>40969</v>
      </c>
      <c r="B247" s="10">
        <v>198.98599999999999</v>
      </c>
      <c r="C247" s="10">
        <v>37.546999999999997</v>
      </c>
      <c r="D247" s="8">
        <v>236.53299999999999</v>
      </c>
    </row>
    <row r="248" spans="1:4" x14ac:dyDescent="0.3">
      <c r="A248" s="5">
        <v>41000</v>
      </c>
      <c r="B248" s="10">
        <v>194.61500000000001</v>
      </c>
      <c r="C248" s="10">
        <v>37.668999999999997</v>
      </c>
      <c r="D248" s="8">
        <v>232.28399999999999</v>
      </c>
    </row>
    <row r="249" spans="1:4" x14ac:dyDescent="0.3">
      <c r="A249" s="5">
        <v>41030</v>
      </c>
      <c r="B249" s="10">
        <v>193.31299999999999</v>
      </c>
      <c r="C249" s="10">
        <v>37.728000000000002</v>
      </c>
      <c r="D249" s="8">
        <v>231.041</v>
      </c>
    </row>
    <row r="250" spans="1:4" x14ac:dyDescent="0.3">
      <c r="A250" s="5">
        <v>41061</v>
      </c>
      <c r="B250" s="10">
        <v>191.13200000000001</v>
      </c>
      <c r="C250" s="10">
        <v>37.613999999999997</v>
      </c>
      <c r="D250" s="8">
        <v>228.74600000000001</v>
      </c>
    </row>
    <row r="251" spans="1:4" x14ac:dyDescent="0.3">
      <c r="A251" s="5">
        <v>41091</v>
      </c>
      <c r="B251" s="10">
        <v>189.86799999999999</v>
      </c>
      <c r="C251" s="10">
        <v>37.838999999999999</v>
      </c>
      <c r="D251" s="8">
        <v>227.70599999999999</v>
      </c>
    </row>
    <row r="252" spans="1:4" x14ac:dyDescent="0.3">
      <c r="A252" s="5">
        <v>41122</v>
      </c>
      <c r="B252" s="10">
        <v>189.46100000000001</v>
      </c>
      <c r="C252" s="10">
        <v>37.911000000000001</v>
      </c>
      <c r="D252" s="8">
        <v>227.37200000000001</v>
      </c>
    </row>
    <row r="253" spans="1:4" x14ac:dyDescent="0.3">
      <c r="A253" s="5">
        <v>41153</v>
      </c>
      <c r="B253" s="10">
        <v>190.99600000000001</v>
      </c>
      <c r="C253" s="10">
        <v>37.715000000000003</v>
      </c>
      <c r="D253" s="8">
        <v>228.71100000000001</v>
      </c>
    </row>
    <row r="254" spans="1:4" x14ac:dyDescent="0.3">
      <c r="A254" s="5">
        <v>41183</v>
      </c>
      <c r="B254" s="10">
        <v>188.161</v>
      </c>
      <c r="C254" s="10">
        <v>37.868000000000002</v>
      </c>
      <c r="D254" s="8">
        <v>226.029</v>
      </c>
    </row>
    <row r="255" spans="1:4" x14ac:dyDescent="0.3">
      <c r="A255" s="5">
        <v>41214</v>
      </c>
      <c r="B255" s="10">
        <v>194.364</v>
      </c>
      <c r="C255" s="10">
        <v>38.048999999999999</v>
      </c>
      <c r="D255" s="8">
        <v>232.41399999999999</v>
      </c>
    </row>
    <row r="256" spans="1:4" x14ac:dyDescent="0.3">
      <c r="A256" s="5">
        <v>41244</v>
      </c>
      <c r="B256" s="10">
        <v>189.77799999999999</v>
      </c>
      <c r="C256" s="10">
        <v>37.883000000000003</v>
      </c>
      <c r="D256" s="8">
        <v>227.661</v>
      </c>
    </row>
    <row r="257" spans="1:4" x14ac:dyDescent="0.3">
      <c r="A257" s="5">
        <v>41275</v>
      </c>
      <c r="B257" s="10">
        <v>191.96100000000001</v>
      </c>
      <c r="C257" s="10">
        <v>37.832999999999998</v>
      </c>
      <c r="D257" s="8">
        <v>229.79400000000001</v>
      </c>
    </row>
    <row r="258" spans="1:4" x14ac:dyDescent="0.3">
      <c r="A258" s="5">
        <v>41306</v>
      </c>
      <c r="B258" s="10">
        <v>195.03899999999999</v>
      </c>
      <c r="C258" s="10">
        <v>38.027000000000001</v>
      </c>
      <c r="D258" s="8">
        <v>233.066</v>
      </c>
    </row>
    <row r="259" spans="1:4" x14ac:dyDescent="0.3">
      <c r="A259" s="5">
        <v>41334</v>
      </c>
      <c r="B259" s="10">
        <v>186.15299999999999</v>
      </c>
      <c r="C259" s="10">
        <v>38.043999999999997</v>
      </c>
      <c r="D259" s="8">
        <v>224.197</v>
      </c>
    </row>
    <row r="260" spans="1:4" x14ac:dyDescent="0.3">
      <c r="A260" s="5">
        <v>41365</v>
      </c>
      <c r="B260" s="10">
        <v>190.339</v>
      </c>
      <c r="C260" s="10">
        <v>38.073</v>
      </c>
      <c r="D260" s="8">
        <v>228.41200000000001</v>
      </c>
    </row>
    <row r="261" spans="1:4" x14ac:dyDescent="0.3">
      <c r="A261" s="5">
        <v>41395</v>
      </c>
      <c r="B261" s="10">
        <v>192.99299999999999</v>
      </c>
      <c r="C261" s="10">
        <v>38.283999999999999</v>
      </c>
      <c r="D261" s="8">
        <v>231.27699999999999</v>
      </c>
    </row>
    <row r="262" spans="1:4" x14ac:dyDescent="0.3">
      <c r="A262" s="5">
        <v>41426</v>
      </c>
      <c r="B262" s="10">
        <v>188.90700000000001</v>
      </c>
      <c r="C262" s="10">
        <v>38.256</v>
      </c>
      <c r="D262" s="8">
        <v>227.16300000000001</v>
      </c>
    </row>
    <row r="263" spans="1:4" x14ac:dyDescent="0.3">
      <c r="A263" s="5">
        <v>41456</v>
      </c>
      <c r="B263" s="10">
        <v>189.97800000000001</v>
      </c>
      <c r="C263" s="10">
        <v>38.305999999999997</v>
      </c>
      <c r="D263" s="8">
        <v>228.28399999999999</v>
      </c>
    </row>
    <row r="264" spans="1:4" x14ac:dyDescent="0.3">
      <c r="A264" s="5">
        <v>41487</v>
      </c>
      <c r="B264" s="10">
        <v>190.405</v>
      </c>
      <c r="C264" s="10">
        <v>38.396999999999998</v>
      </c>
      <c r="D264" s="8">
        <v>228.80199999999999</v>
      </c>
    </row>
    <row r="265" spans="1:4" x14ac:dyDescent="0.3">
      <c r="A265" s="5">
        <v>41518</v>
      </c>
      <c r="B265" s="10">
        <v>193.37899999999999</v>
      </c>
      <c r="C265" s="10">
        <v>38.729999999999997</v>
      </c>
      <c r="D265" s="8">
        <v>232.108</v>
      </c>
    </row>
    <row r="266" spans="1:4" x14ac:dyDescent="0.3">
      <c r="A266" s="5">
        <v>41548</v>
      </c>
      <c r="B266" s="10">
        <v>193.256</v>
      </c>
      <c r="C266" s="10">
        <v>38.887</v>
      </c>
      <c r="D266" s="8">
        <v>232.143</v>
      </c>
    </row>
    <row r="267" spans="1:4" x14ac:dyDescent="0.3">
      <c r="A267" s="5">
        <v>41579</v>
      </c>
      <c r="B267" s="10">
        <v>191.47200000000001</v>
      </c>
      <c r="C267" s="10">
        <v>39.21</v>
      </c>
      <c r="D267" s="8">
        <v>230.68100000000001</v>
      </c>
    </row>
    <row r="268" spans="1:4" x14ac:dyDescent="0.3">
      <c r="A268" s="5">
        <v>41609</v>
      </c>
      <c r="B268" s="10">
        <v>190.364</v>
      </c>
      <c r="C268" s="10">
        <v>39.04</v>
      </c>
      <c r="D268" s="8">
        <v>229.405</v>
      </c>
    </row>
    <row r="269" spans="1:4" x14ac:dyDescent="0.3">
      <c r="A269" s="5">
        <v>41640</v>
      </c>
      <c r="B269" s="10">
        <v>194.54599999999999</v>
      </c>
      <c r="C269" s="10">
        <v>38.994</v>
      </c>
      <c r="D269" s="8">
        <v>233.54</v>
      </c>
    </row>
    <row r="270" spans="1:4" x14ac:dyDescent="0.3">
      <c r="A270" s="5">
        <v>41671</v>
      </c>
      <c r="B270" s="10">
        <v>195.779</v>
      </c>
      <c r="C270" s="10">
        <v>39.656999999999996</v>
      </c>
      <c r="D270" s="8">
        <v>235.43600000000001</v>
      </c>
    </row>
    <row r="271" spans="1:4" x14ac:dyDescent="0.3">
      <c r="A271" s="5">
        <v>41699</v>
      </c>
      <c r="B271" s="10">
        <v>200.96</v>
      </c>
      <c r="C271" s="10">
        <v>39.441000000000003</v>
      </c>
      <c r="D271" s="8">
        <v>240.40100000000001</v>
      </c>
    </row>
    <row r="272" spans="1:4" x14ac:dyDescent="0.3">
      <c r="A272" s="5">
        <v>41730</v>
      </c>
      <c r="B272" s="10">
        <v>202.36600000000001</v>
      </c>
      <c r="C272" s="10">
        <v>39.877000000000002</v>
      </c>
      <c r="D272" s="8">
        <v>242.24299999999999</v>
      </c>
    </row>
    <row r="273" spans="1:4" x14ac:dyDescent="0.3">
      <c r="A273" s="5">
        <v>41760</v>
      </c>
      <c r="B273" s="10">
        <v>200.67699999999999</v>
      </c>
      <c r="C273" s="10">
        <v>40.046999999999997</v>
      </c>
      <c r="D273" s="8">
        <v>240.72300000000001</v>
      </c>
    </row>
    <row r="274" spans="1:4" x14ac:dyDescent="0.3">
      <c r="A274" s="5">
        <v>41791</v>
      </c>
      <c r="B274" s="10">
        <v>198.626</v>
      </c>
      <c r="C274" s="10">
        <v>40.292000000000002</v>
      </c>
      <c r="D274" s="8">
        <v>238.91800000000001</v>
      </c>
    </row>
    <row r="275" spans="1:4" x14ac:dyDescent="0.3">
      <c r="A275" s="5">
        <v>41821</v>
      </c>
      <c r="B275" s="10">
        <v>199.20099999999999</v>
      </c>
      <c r="C275" s="10">
        <v>40.036000000000001</v>
      </c>
      <c r="D275" s="8">
        <v>239.23699999999999</v>
      </c>
    </row>
    <row r="276" spans="1:4" x14ac:dyDescent="0.3">
      <c r="A276" s="5">
        <v>41852</v>
      </c>
      <c r="B276" s="10">
        <v>198.071</v>
      </c>
      <c r="C276" s="10">
        <v>39.994</v>
      </c>
      <c r="D276" s="8">
        <v>238.065</v>
      </c>
    </row>
    <row r="277" spans="1:4" x14ac:dyDescent="0.3">
      <c r="A277" s="5">
        <v>41883</v>
      </c>
      <c r="B277" s="10">
        <v>199.25899999999999</v>
      </c>
      <c r="C277" s="10">
        <v>40.226999999999997</v>
      </c>
      <c r="D277" s="8">
        <v>239.48500000000001</v>
      </c>
    </row>
    <row r="278" spans="1:4" x14ac:dyDescent="0.3">
      <c r="A278" s="5">
        <v>41913</v>
      </c>
      <c r="B278" s="10">
        <v>200.09800000000001</v>
      </c>
      <c r="C278" s="10">
        <v>40.674999999999997</v>
      </c>
      <c r="D278" s="8">
        <v>240.77199999999999</v>
      </c>
    </row>
    <row r="279" spans="1:4" x14ac:dyDescent="0.3">
      <c r="A279" s="5">
        <v>41944</v>
      </c>
      <c r="B279" s="10">
        <v>196.95</v>
      </c>
      <c r="C279" s="10">
        <v>40.658000000000001</v>
      </c>
      <c r="D279" s="8">
        <v>237.607</v>
      </c>
    </row>
    <row r="280" spans="1:4" x14ac:dyDescent="0.3">
      <c r="A280" s="5">
        <v>41974</v>
      </c>
      <c r="B280" s="10">
        <v>198.94900000000001</v>
      </c>
      <c r="C280" s="10">
        <v>40.863999999999997</v>
      </c>
      <c r="D280" s="8">
        <v>239.81299999999999</v>
      </c>
    </row>
    <row r="281" spans="1:4" x14ac:dyDescent="0.3">
      <c r="A281" s="5">
        <v>42005</v>
      </c>
      <c r="B281" s="10">
        <v>193.14099999999999</v>
      </c>
      <c r="C281" s="10">
        <v>40.451999999999998</v>
      </c>
      <c r="D281" s="8">
        <v>233.59299999999999</v>
      </c>
    </row>
    <row r="282" spans="1:4" x14ac:dyDescent="0.3">
      <c r="A282" s="5">
        <v>42036</v>
      </c>
      <c r="B282" s="10">
        <v>186.196</v>
      </c>
      <c r="C282" s="10">
        <v>40.113999999999997</v>
      </c>
      <c r="D282" s="8">
        <v>226.309</v>
      </c>
    </row>
    <row r="283" spans="1:4" x14ac:dyDescent="0.3">
      <c r="A283" s="5">
        <v>42064</v>
      </c>
      <c r="B283" s="10">
        <v>199.33699999999999</v>
      </c>
      <c r="C283" s="10">
        <v>40.755000000000003</v>
      </c>
      <c r="D283" s="8">
        <v>240.09200000000001</v>
      </c>
    </row>
    <row r="284" spans="1:4" x14ac:dyDescent="0.3">
      <c r="A284" s="5">
        <v>42095</v>
      </c>
      <c r="B284" s="10">
        <v>192.541</v>
      </c>
      <c r="C284" s="10">
        <v>40.774999999999999</v>
      </c>
      <c r="D284" s="8">
        <v>233.31700000000001</v>
      </c>
    </row>
    <row r="285" spans="1:4" x14ac:dyDescent="0.3">
      <c r="A285" s="5">
        <v>42125</v>
      </c>
      <c r="B285" s="10">
        <v>189.81200000000001</v>
      </c>
      <c r="C285" s="10">
        <v>40.918999999999997</v>
      </c>
      <c r="D285" s="8">
        <v>230.73099999999999</v>
      </c>
    </row>
    <row r="286" spans="1:4" x14ac:dyDescent="0.3">
      <c r="A286" s="5">
        <v>42156</v>
      </c>
      <c r="B286" s="10">
        <v>192.17099999999999</v>
      </c>
      <c r="C286" s="10">
        <v>41.01</v>
      </c>
      <c r="D286" s="8">
        <v>233.18100000000001</v>
      </c>
    </row>
    <row r="287" spans="1:4" x14ac:dyDescent="0.3">
      <c r="A287" s="5">
        <v>42186</v>
      </c>
      <c r="B287" s="10">
        <v>189.48</v>
      </c>
      <c r="C287" s="10">
        <v>41.225999999999999</v>
      </c>
      <c r="D287" s="8">
        <v>230.70599999999999</v>
      </c>
    </row>
    <row r="288" spans="1:4" x14ac:dyDescent="0.3">
      <c r="A288" s="5">
        <v>42217</v>
      </c>
      <c r="B288" s="10">
        <v>189.86600000000001</v>
      </c>
      <c r="C288" s="10">
        <v>41.308999999999997</v>
      </c>
      <c r="D288" s="8">
        <v>231.17400000000001</v>
      </c>
    </row>
    <row r="289" spans="1:4" x14ac:dyDescent="0.3">
      <c r="A289" s="5">
        <v>42248</v>
      </c>
      <c r="B289" s="10">
        <v>187.95599999999999</v>
      </c>
      <c r="C289" s="10">
        <v>41.369</v>
      </c>
      <c r="D289" s="8">
        <v>229.32499999999999</v>
      </c>
    </row>
    <row r="290" spans="1:4" x14ac:dyDescent="0.3">
      <c r="A290" s="5">
        <v>42278</v>
      </c>
      <c r="B290" s="10">
        <v>185.816</v>
      </c>
      <c r="C290" s="10">
        <v>41.281999999999996</v>
      </c>
      <c r="D290" s="8">
        <v>227.09800000000001</v>
      </c>
    </row>
    <row r="291" spans="1:4" x14ac:dyDescent="0.3">
      <c r="A291" s="5">
        <v>42309</v>
      </c>
      <c r="B291" s="10">
        <v>183.46700000000001</v>
      </c>
      <c r="C291" s="10">
        <v>41.314</v>
      </c>
      <c r="D291" s="8">
        <v>224.78100000000001</v>
      </c>
    </row>
    <row r="292" spans="1:4" x14ac:dyDescent="0.3">
      <c r="A292" s="5">
        <v>42339</v>
      </c>
      <c r="B292" s="10">
        <v>182.82900000000001</v>
      </c>
      <c r="C292" s="10">
        <v>41.215000000000003</v>
      </c>
      <c r="D292" s="8">
        <v>224.04400000000001</v>
      </c>
    </row>
    <row r="293" spans="1:4" x14ac:dyDescent="0.3">
      <c r="A293" s="5">
        <v>42370</v>
      </c>
      <c r="B293" s="10">
        <v>179.505</v>
      </c>
      <c r="C293" s="10">
        <v>41.74</v>
      </c>
      <c r="D293" s="8">
        <v>221.245</v>
      </c>
    </row>
    <row r="294" spans="1:4" x14ac:dyDescent="0.3">
      <c r="A294" s="5">
        <v>42401</v>
      </c>
      <c r="B294" s="10">
        <v>184.41200000000001</v>
      </c>
      <c r="C294" s="10">
        <v>42.134999999999998</v>
      </c>
      <c r="D294" s="8">
        <v>226.547</v>
      </c>
    </row>
    <row r="295" spans="1:4" x14ac:dyDescent="0.3">
      <c r="A295" s="5">
        <v>42430</v>
      </c>
      <c r="B295" s="10">
        <v>175.852</v>
      </c>
      <c r="C295" s="10">
        <v>41.851999999999997</v>
      </c>
      <c r="D295" s="8">
        <v>217.70400000000001</v>
      </c>
    </row>
    <row r="296" spans="1:4" x14ac:dyDescent="0.3">
      <c r="A296" s="5">
        <v>42461</v>
      </c>
      <c r="B296" s="10">
        <v>178.62200000000001</v>
      </c>
      <c r="C296" s="10">
        <v>42.042000000000002</v>
      </c>
      <c r="D296" s="8">
        <v>220.66399999999999</v>
      </c>
    </row>
    <row r="297" spans="1:4" x14ac:dyDescent="0.3">
      <c r="A297" s="5">
        <v>42491</v>
      </c>
      <c r="B297" s="10">
        <v>181.69900000000001</v>
      </c>
      <c r="C297" s="10">
        <v>41.957999999999998</v>
      </c>
      <c r="D297" s="8">
        <v>223.65700000000001</v>
      </c>
    </row>
    <row r="298" spans="1:4" x14ac:dyDescent="0.3">
      <c r="A298" s="5">
        <v>42522</v>
      </c>
      <c r="B298" s="10">
        <v>186.13300000000001</v>
      </c>
      <c r="C298" s="10">
        <v>41.920999999999999</v>
      </c>
      <c r="D298" s="8">
        <v>228.054</v>
      </c>
    </row>
    <row r="299" spans="1:4" x14ac:dyDescent="0.3">
      <c r="A299" s="5">
        <v>42552</v>
      </c>
      <c r="B299" s="10">
        <v>185.37899999999999</v>
      </c>
      <c r="C299" s="10">
        <v>41.944000000000003</v>
      </c>
      <c r="D299" s="8">
        <v>227.32400000000001</v>
      </c>
    </row>
    <row r="300" spans="1:4" x14ac:dyDescent="0.3">
      <c r="A300" s="5">
        <v>42583</v>
      </c>
      <c r="B300" s="10">
        <v>186.02699999999999</v>
      </c>
      <c r="C300" s="10">
        <v>43.595999999999997</v>
      </c>
      <c r="D300" s="8">
        <v>229.62200000000001</v>
      </c>
    </row>
    <row r="301" spans="1:4" x14ac:dyDescent="0.3">
      <c r="A301" s="5">
        <v>42614</v>
      </c>
      <c r="B301" s="10">
        <v>185.19300000000001</v>
      </c>
      <c r="C301" s="10">
        <v>42.673999999999999</v>
      </c>
      <c r="D301" s="8">
        <v>227.86799999999999</v>
      </c>
    </row>
    <row r="302" spans="1:4" x14ac:dyDescent="0.3">
      <c r="A302" s="5">
        <v>42644</v>
      </c>
      <c r="B302" s="10">
        <v>186.25299999999999</v>
      </c>
      <c r="C302" s="10">
        <v>43.170999999999999</v>
      </c>
      <c r="D302" s="8">
        <v>229.42400000000001</v>
      </c>
    </row>
    <row r="303" spans="1:4" x14ac:dyDescent="0.3">
      <c r="A303" s="5">
        <v>42675</v>
      </c>
      <c r="B303" s="10">
        <v>188.25800000000001</v>
      </c>
      <c r="C303" s="10">
        <v>43.247</v>
      </c>
      <c r="D303" s="8">
        <v>231.505</v>
      </c>
    </row>
    <row r="304" spans="1:4" x14ac:dyDescent="0.3">
      <c r="A304" s="5">
        <v>42705</v>
      </c>
      <c r="B304" s="10">
        <v>190.67400000000001</v>
      </c>
      <c r="C304" s="10">
        <v>43.558</v>
      </c>
      <c r="D304" s="8">
        <v>234.232</v>
      </c>
    </row>
    <row r="305" spans="1:4" x14ac:dyDescent="0.3">
      <c r="A305" s="5">
        <v>42736</v>
      </c>
      <c r="B305" s="10">
        <v>194.58600000000001</v>
      </c>
      <c r="C305" s="10">
        <v>44.021000000000001</v>
      </c>
      <c r="D305" s="8">
        <v>238.607</v>
      </c>
    </row>
    <row r="306" spans="1:4" x14ac:dyDescent="0.3">
      <c r="A306" s="5">
        <v>42767</v>
      </c>
      <c r="B306" s="10">
        <v>191.67</v>
      </c>
      <c r="C306" s="10">
        <v>44.033999999999999</v>
      </c>
      <c r="D306" s="8">
        <v>235.70400000000001</v>
      </c>
    </row>
    <row r="307" spans="1:4" x14ac:dyDescent="0.3">
      <c r="A307" s="5">
        <v>42795</v>
      </c>
      <c r="B307" s="10">
        <v>192.619</v>
      </c>
      <c r="C307" s="10">
        <v>44.225999999999999</v>
      </c>
      <c r="D307" s="8">
        <v>236.84399999999999</v>
      </c>
    </row>
    <row r="308" spans="1:4" x14ac:dyDescent="0.3">
      <c r="A308" s="5">
        <v>42826</v>
      </c>
      <c r="B308" s="10">
        <v>194.542</v>
      </c>
      <c r="C308" s="10">
        <v>44.404000000000003</v>
      </c>
      <c r="D308" s="8">
        <v>238.946</v>
      </c>
    </row>
    <row r="309" spans="1:4" x14ac:dyDescent="0.3">
      <c r="A309" s="5">
        <v>42856</v>
      </c>
      <c r="B309" s="10">
        <v>193.815</v>
      </c>
      <c r="C309" s="10">
        <v>45.093000000000004</v>
      </c>
      <c r="D309" s="8">
        <v>238.90799999999999</v>
      </c>
    </row>
    <row r="310" spans="1:4" x14ac:dyDescent="0.3">
      <c r="A310" s="5">
        <v>42887</v>
      </c>
      <c r="B310" s="10">
        <v>194.54400000000001</v>
      </c>
      <c r="C310" s="10">
        <v>45.323999999999998</v>
      </c>
      <c r="D310" s="8">
        <v>239.86799999999999</v>
      </c>
    </row>
    <row r="311" spans="1:4" x14ac:dyDescent="0.3">
      <c r="A311" s="5">
        <v>42917</v>
      </c>
      <c r="B311" s="10">
        <v>193.416</v>
      </c>
      <c r="C311" s="10">
        <v>45.491999999999997</v>
      </c>
      <c r="D311" s="8">
        <v>238.90799999999999</v>
      </c>
    </row>
    <row r="312" spans="1:4" x14ac:dyDescent="0.3">
      <c r="A312" s="5">
        <v>42948</v>
      </c>
      <c r="B312" s="10">
        <v>193.70599999999999</v>
      </c>
      <c r="C312" s="10">
        <v>45.548000000000002</v>
      </c>
      <c r="D312" s="8">
        <v>239.25399999999999</v>
      </c>
    </row>
    <row r="313" spans="1:4" x14ac:dyDescent="0.3">
      <c r="A313" s="5">
        <v>42979</v>
      </c>
      <c r="B313" s="10">
        <v>195.589</v>
      </c>
      <c r="C313" s="10">
        <v>46.148000000000003</v>
      </c>
      <c r="D313" s="8">
        <v>241.73699999999999</v>
      </c>
    </row>
    <row r="314" spans="1:4" ht="12" customHeight="1" x14ac:dyDescent="0.3">
      <c r="A314" s="5">
        <v>43009</v>
      </c>
      <c r="B314" s="10">
        <v>198.36199999999999</v>
      </c>
      <c r="C314" s="10">
        <v>46.430999999999997</v>
      </c>
      <c r="D314" s="8">
        <v>244.792</v>
      </c>
    </row>
    <row r="315" spans="1:4" x14ac:dyDescent="0.3">
      <c r="A315" s="5">
        <v>43040</v>
      </c>
      <c r="B315" s="10">
        <v>205.49299999999999</v>
      </c>
      <c r="C315" s="10">
        <v>46.530999999999999</v>
      </c>
      <c r="D315" s="8">
        <v>252.024</v>
      </c>
    </row>
    <row r="316" spans="1:4" x14ac:dyDescent="0.3">
      <c r="A316" s="5">
        <v>43070</v>
      </c>
      <c r="B316" s="10">
        <v>210.44800000000001</v>
      </c>
      <c r="C316" s="10">
        <v>46.628</v>
      </c>
      <c r="D316" s="8">
        <v>257.07600000000002</v>
      </c>
    </row>
    <row r="317" spans="1:4" x14ac:dyDescent="0.3">
      <c r="A317" s="5">
        <v>43101</v>
      </c>
      <c r="B317" s="10">
        <v>208.47200000000001</v>
      </c>
      <c r="C317" s="10">
        <v>46.216000000000001</v>
      </c>
      <c r="D317" s="8">
        <v>254.68899999999999</v>
      </c>
    </row>
    <row r="318" spans="1:4" x14ac:dyDescent="0.3">
      <c r="A318" s="5">
        <v>43132</v>
      </c>
      <c r="B318" s="10">
        <v>212.245</v>
      </c>
      <c r="C318" s="10">
        <v>47.18</v>
      </c>
      <c r="D318" s="8">
        <v>259.42500000000001</v>
      </c>
    </row>
    <row r="319" spans="1:4" x14ac:dyDescent="0.3">
      <c r="A319" s="5">
        <v>43160</v>
      </c>
      <c r="B319" s="10">
        <v>210.73099999999999</v>
      </c>
      <c r="C319" s="10">
        <v>46.383000000000003</v>
      </c>
      <c r="D319" s="8">
        <v>257.11399999999998</v>
      </c>
    </row>
    <row r="320" spans="1:4" x14ac:dyDescent="0.3">
      <c r="A320" s="5">
        <v>43191</v>
      </c>
      <c r="B320" s="10">
        <v>210.65700000000001</v>
      </c>
      <c r="C320" s="10">
        <v>46.445</v>
      </c>
      <c r="D320" s="8">
        <v>257.10199999999998</v>
      </c>
    </row>
    <row r="321" spans="1:6" x14ac:dyDescent="0.3">
      <c r="A321" s="5">
        <v>43221</v>
      </c>
      <c r="B321" s="10">
        <v>211.22200000000001</v>
      </c>
      <c r="C321" s="10">
        <v>46.470999999999997</v>
      </c>
      <c r="D321" s="8">
        <v>257.69200000000001</v>
      </c>
    </row>
    <row r="322" spans="1:6" x14ac:dyDescent="0.3">
      <c r="A322" s="5">
        <v>43252</v>
      </c>
      <c r="B322" s="10">
        <v>211.60599999999999</v>
      </c>
      <c r="C322" s="10">
        <v>46.792000000000002</v>
      </c>
      <c r="D322" s="8">
        <v>258.39800000000002</v>
      </c>
    </row>
    <row r="323" spans="1:6" x14ac:dyDescent="0.3">
      <c r="A323" s="5">
        <v>43282</v>
      </c>
      <c r="B323" s="10">
        <v>214.078</v>
      </c>
      <c r="C323" s="10">
        <v>47.097000000000001</v>
      </c>
      <c r="D323" s="8">
        <v>261.17500000000001</v>
      </c>
    </row>
    <row r="324" spans="1:6" x14ac:dyDescent="0.3">
      <c r="A324" s="5">
        <v>43313</v>
      </c>
      <c r="B324" s="10">
        <v>215.35300000000001</v>
      </c>
      <c r="C324" s="10">
        <v>47.293999999999997</v>
      </c>
      <c r="D324" s="8">
        <v>262.64699999999999</v>
      </c>
    </row>
    <row r="325" spans="1:6" x14ac:dyDescent="0.3">
      <c r="A325" s="5">
        <v>43344</v>
      </c>
      <c r="B325" s="10">
        <v>218.01499999999999</v>
      </c>
      <c r="C325" s="10">
        <v>47.826000000000001</v>
      </c>
      <c r="D325" s="8">
        <v>265.83999999999997</v>
      </c>
    </row>
    <row r="326" spans="1:6" x14ac:dyDescent="0.3">
      <c r="A326" s="5">
        <v>43374</v>
      </c>
      <c r="B326" s="10">
        <v>218.56299999999999</v>
      </c>
      <c r="C326" s="10">
        <v>48.253999999999998</v>
      </c>
      <c r="D326" s="8">
        <v>266.81599999999997</v>
      </c>
    </row>
    <row r="327" spans="1:6" x14ac:dyDescent="0.3">
      <c r="A327" s="5">
        <v>43405</v>
      </c>
      <c r="B327" s="10">
        <v>213.23400000000001</v>
      </c>
      <c r="C327" s="10">
        <v>48.389000000000003</v>
      </c>
      <c r="D327" s="8">
        <v>261.62299999999999</v>
      </c>
    </row>
    <row r="328" spans="1:6" x14ac:dyDescent="0.3">
      <c r="A328" s="5">
        <v>43435</v>
      </c>
      <c r="B328" s="10">
        <v>217.49100000000001</v>
      </c>
      <c r="C328" s="10">
        <v>48.976999999999997</v>
      </c>
      <c r="D328" s="8">
        <v>266.46800000000002</v>
      </c>
    </row>
    <row r="329" spans="1:6" x14ac:dyDescent="0.3">
      <c r="A329" s="5">
        <v>43466</v>
      </c>
      <c r="B329" s="10">
        <v>211.24700000000001</v>
      </c>
      <c r="C329" s="10">
        <v>48.02</v>
      </c>
      <c r="D329" s="8">
        <v>259.267</v>
      </c>
    </row>
    <row r="330" spans="1:6" x14ac:dyDescent="0.3">
      <c r="A330" s="5">
        <v>43497</v>
      </c>
      <c r="B330" s="10">
        <v>210.22200000000001</v>
      </c>
      <c r="C330" s="10">
        <v>47.887</v>
      </c>
      <c r="D330" s="8">
        <v>258.10899999999998</v>
      </c>
    </row>
    <row r="331" spans="1:6" x14ac:dyDescent="0.3">
      <c r="A331" s="5">
        <v>43525</v>
      </c>
      <c r="B331" s="10">
        <v>213.71199999999999</v>
      </c>
      <c r="C331" s="10">
        <v>48.36</v>
      </c>
      <c r="D331" s="8">
        <v>262.072</v>
      </c>
    </row>
    <row r="332" spans="1:6" x14ac:dyDescent="0.3">
      <c r="A332" s="5">
        <v>43556</v>
      </c>
      <c r="B332" s="10">
        <v>209.74799999999999</v>
      </c>
      <c r="C332" s="10">
        <v>48.743000000000002</v>
      </c>
      <c r="D332" s="8">
        <v>258.49099999999999</v>
      </c>
      <c r="F332" s="25"/>
    </row>
    <row r="333" spans="1:6" x14ac:dyDescent="0.3">
      <c r="A333" s="5">
        <v>43586</v>
      </c>
      <c r="B333" s="10">
        <v>215.053</v>
      </c>
      <c r="C333" s="10">
        <v>49.057000000000002</v>
      </c>
      <c r="D333" s="8">
        <v>264.11</v>
      </c>
    </row>
    <row r="334" spans="1:6" x14ac:dyDescent="0.3">
      <c r="A334" s="5">
        <v>43617</v>
      </c>
      <c r="B334" s="10">
        <v>210.839</v>
      </c>
      <c r="C334" s="10">
        <v>50.164000000000001</v>
      </c>
      <c r="D334" s="8">
        <v>261.00299999999999</v>
      </c>
    </row>
    <row r="335" spans="1:6" x14ac:dyDescent="0.3">
      <c r="A335" s="5">
        <v>43647</v>
      </c>
      <c r="B335" s="10">
        <v>212.071</v>
      </c>
      <c r="C335" s="10">
        <v>49.432000000000002</v>
      </c>
      <c r="D335" s="8">
        <v>261.50299999999999</v>
      </c>
    </row>
    <row r="336" spans="1:6" x14ac:dyDescent="0.3">
      <c r="A336" s="5">
        <v>43678</v>
      </c>
      <c r="B336" s="10">
        <v>211.95599999999999</v>
      </c>
      <c r="C336" s="10">
        <v>49.338999999999999</v>
      </c>
      <c r="D336" s="8">
        <v>261.29500000000002</v>
      </c>
    </row>
    <row r="337" spans="1:4" x14ac:dyDescent="0.3">
      <c r="A337" s="5">
        <v>43709</v>
      </c>
      <c r="B337" s="10">
        <v>208.03200000000001</v>
      </c>
      <c r="C337" s="10">
        <v>49.017000000000003</v>
      </c>
      <c r="D337" s="8">
        <v>257.04899999999998</v>
      </c>
    </row>
    <row r="338" spans="1:4" x14ac:dyDescent="0.3">
      <c r="A338" s="5">
        <v>43739</v>
      </c>
      <c r="B338" s="10">
        <v>203.982</v>
      </c>
      <c r="C338" s="10">
        <v>49.448999999999998</v>
      </c>
      <c r="D338" s="8">
        <v>253.43199999999999</v>
      </c>
    </row>
    <row r="339" spans="1:4" x14ac:dyDescent="0.3">
      <c r="A339" s="5">
        <v>43770</v>
      </c>
      <c r="B339" s="10">
        <v>202.28</v>
      </c>
      <c r="C339" s="10">
        <v>49.344999999999999</v>
      </c>
      <c r="D339" s="8">
        <v>251.625</v>
      </c>
    </row>
    <row r="340" spans="1:4" x14ac:dyDescent="0.3">
      <c r="A340" s="5">
        <v>43800</v>
      </c>
      <c r="B340" s="10">
        <v>207.625</v>
      </c>
      <c r="C340" s="10">
        <v>49.545999999999999</v>
      </c>
      <c r="D340" s="8">
        <v>257.17099999999999</v>
      </c>
    </row>
    <row r="341" spans="1:4" x14ac:dyDescent="0.3">
      <c r="A341" s="5">
        <v>43831</v>
      </c>
      <c r="B341" s="10">
        <v>203.791</v>
      </c>
      <c r="C341" s="10">
        <v>48.256999999999998</v>
      </c>
      <c r="D341" s="8">
        <v>252.048</v>
      </c>
    </row>
    <row r="342" spans="1:4" x14ac:dyDescent="0.3">
      <c r="A342" s="5">
        <v>43862</v>
      </c>
      <c r="B342" s="10">
        <v>198.654</v>
      </c>
      <c r="C342" s="10">
        <v>47.414999999999999</v>
      </c>
      <c r="D342" s="8">
        <v>246.06899999999999</v>
      </c>
    </row>
    <row r="343" spans="1:4" x14ac:dyDescent="0.3">
      <c r="A343" s="5">
        <v>43891</v>
      </c>
      <c r="B343" s="10">
        <v>194.14599999999999</v>
      </c>
      <c r="C343" s="10">
        <v>38.210999999999999</v>
      </c>
      <c r="D343" s="8">
        <v>232.357</v>
      </c>
    </row>
    <row r="344" spans="1:4" x14ac:dyDescent="0.3">
      <c r="A344" s="5">
        <v>43922</v>
      </c>
      <c r="B344" s="10">
        <v>167.797</v>
      </c>
      <c r="C344" s="10">
        <v>33.584000000000003</v>
      </c>
      <c r="D344" s="8">
        <v>201.381</v>
      </c>
    </row>
    <row r="345" spans="1:4" x14ac:dyDescent="0.3">
      <c r="A345" s="5">
        <v>43952</v>
      </c>
      <c r="B345" s="10">
        <v>166.49799999999999</v>
      </c>
      <c r="C345" s="10">
        <v>33.491</v>
      </c>
      <c r="D345" s="8">
        <v>199.99</v>
      </c>
    </row>
    <row r="346" spans="1:4" x14ac:dyDescent="0.3">
      <c r="A346" s="5">
        <v>43983</v>
      </c>
      <c r="B346" s="10">
        <v>175.286</v>
      </c>
      <c r="C346" s="10">
        <v>33.93</v>
      </c>
      <c r="D346" s="8">
        <v>209.21600000000001</v>
      </c>
    </row>
    <row r="347" spans="1:4" x14ac:dyDescent="0.3">
      <c r="A347" s="5">
        <v>44013</v>
      </c>
      <c r="B347" s="10">
        <v>196.86600000000001</v>
      </c>
      <c r="C347" s="10">
        <v>35.119999999999997</v>
      </c>
      <c r="D347" s="8">
        <v>231.98599999999999</v>
      </c>
    </row>
    <row r="348" spans="1:4" x14ac:dyDescent="0.3">
      <c r="A348" s="5">
        <v>44044</v>
      </c>
      <c r="B348" s="10">
        <v>203.31399999999999</v>
      </c>
      <c r="C348" s="10">
        <v>36.167000000000002</v>
      </c>
      <c r="D348" s="8">
        <v>239.482</v>
      </c>
    </row>
    <row r="349" spans="1:4" x14ac:dyDescent="0.3">
      <c r="A349" s="5">
        <v>44075</v>
      </c>
      <c r="B349" s="10">
        <v>203.887</v>
      </c>
      <c r="C349" s="10">
        <v>36.970999999999997</v>
      </c>
      <c r="D349" s="8">
        <v>240.858</v>
      </c>
    </row>
    <row r="350" spans="1:4" x14ac:dyDescent="0.3">
      <c r="A350" s="5">
        <v>44105</v>
      </c>
      <c r="B350" s="10">
        <v>208.22900000000001</v>
      </c>
      <c r="C350" s="10">
        <v>37.365000000000002</v>
      </c>
      <c r="D350" s="8">
        <v>245.59399999999999</v>
      </c>
    </row>
    <row r="351" spans="1:4" x14ac:dyDescent="0.3">
      <c r="A351" s="5">
        <v>44136</v>
      </c>
      <c r="B351" s="10">
        <v>214.52799999999999</v>
      </c>
      <c r="C351" s="10">
        <v>38.350999999999999</v>
      </c>
      <c r="D351" s="8">
        <v>252.87799999999999</v>
      </c>
    </row>
    <row r="352" spans="1:4" x14ac:dyDescent="0.3">
      <c r="A352" s="5">
        <v>44166</v>
      </c>
      <c r="B352" s="10">
        <v>217.702</v>
      </c>
      <c r="C352" s="10">
        <v>39.393999999999998</v>
      </c>
      <c r="D352" s="8">
        <v>257.096</v>
      </c>
    </row>
    <row r="353" spans="1:4" x14ac:dyDescent="0.3">
      <c r="A353" s="5">
        <v>44197</v>
      </c>
      <c r="B353" s="10">
        <v>221.584</v>
      </c>
      <c r="C353" s="10">
        <v>39.789000000000001</v>
      </c>
      <c r="D353" s="8">
        <v>261.37299999999999</v>
      </c>
    </row>
    <row r="354" spans="1:4" x14ac:dyDescent="0.3">
      <c r="A354" s="5">
        <v>44228</v>
      </c>
      <c r="B354" s="10">
        <v>219.465</v>
      </c>
      <c r="C354" s="10">
        <v>39.241999999999997</v>
      </c>
      <c r="D354" s="8">
        <v>258.70699999999999</v>
      </c>
    </row>
    <row r="355" spans="1:4" x14ac:dyDescent="0.3">
      <c r="A355" s="5">
        <v>44256</v>
      </c>
      <c r="B355" s="10">
        <v>234.614</v>
      </c>
      <c r="C355" s="10">
        <v>40.826999999999998</v>
      </c>
      <c r="D355" s="8">
        <v>275.44099999999997</v>
      </c>
    </row>
    <row r="356" spans="1:4" x14ac:dyDescent="0.3">
      <c r="A356" s="5">
        <v>44287</v>
      </c>
      <c r="B356" s="10">
        <v>231.416</v>
      </c>
      <c r="C356" s="10">
        <v>41.951000000000001</v>
      </c>
      <c r="D356" s="8">
        <v>273.36700000000002</v>
      </c>
    </row>
    <row r="357" spans="1:4" x14ac:dyDescent="0.3">
      <c r="A357" s="5">
        <v>44317</v>
      </c>
      <c r="B357" s="10">
        <v>233.376</v>
      </c>
      <c r="C357" s="10">
        <v>43.536000000000001</v>
      </c>
      <c r="D357" s="8">
        <v>276.91199999999998</v>
      </c>
    </row>
    <row r="358" spans="1:4" x14ac:dyDescent="0.3">
      <c r="A358" s="5">
        <v>44348</v>
      </c>
      <c r="B358" s="10">
        <v>238.19399999999999</v>
      </c>
      <c r="C358" s="10">
        <v>45.49</v>
      </c>
      <c r="D358" s="8">
        <v>283.68299999999999</v>
      </c>
    </row>
    <row r="359" spans="1:4" x14ac:dyDescent="0.3">
      <c r="A359" s="5">
        <v>44378</v>
      </c>
      <c r="B359" s="10">
        <v>235.63499999999999</v>
      </c>
      <c r="C359" s="10">
        <v>47.869</v>
      </c>
      <c r="D359" s="8">
        <v>283.50400000000002</v>
      </c>
    </row>
    <row r="360" spans="1:4" x14ac:dyDescent="0.3">
      <c r="A360" s="5">
        <v>44409</v>
      </c>
      <c r="B360" s="10">
        <v>238.19</v>
      </c>
      <c r="C360" s="10">
        <v>49.076999999999998</v>
      </c>
      <c r="D360" s="8">
        <v>287.267</v>
      </c>
    </row>
    <row r="361" spans="1:4" x14ac:dyDescent="0.3">
      <c r="A361" s="5">
        <v>44440</v>
      </c>
      <c r="B361" s="10">
        <v>240.64699999999999</v>
      </c>
      <c r="C361" s="10">
        <v>49.305999999999997</v>
      </c>
      <c r="D361" s="8">
        <v>289.952</v>
      </c>
    </row>
    <row r="362" spans="1:4" x14ac:dyDescent="0.3">
      <c r="A362" s="5">
        <v>44470</v>
      </c>
      <c r="B362" s="10">
        <v>243.85400000000001</v>
      </c>
      <c r="C362" s="10">
        <v>50.198999999999998</v>
      </c>
      <c r="D362" s="8">
        <v>294.053</v>
      </c>
    </row>
    <row r="363" spans="1:4" x14ac:dyDescent="0.3">
      <c r="A363" s="5">
        <v>44501</v>
      </c>
      <c r="B363" s="10">
        <v>254.791</v>
      </c>
      <c r="C363" s="10">
        <v>51.33</v>
      </c>
      <c r="D363" s="8">
        <v>306.12200000000001</v>
      </c>
    </row>
    <row r="364" spans="1:4" x14ac:dyDescent="0.3">
      <c r="A364" s="5">
        <v>44531</v>
      </c>
      <c r="B364" s="10">
        <v>259.89499999999998</v>
      </c>
      <c r="C364" s="10">
        <v>51.408999999999999</v>
      </c>
      <c r="D364" s="8">
        <v>311.30399999999997</v>
      </c>
    </row>
    <row r="365" spans="1:4" x14ac:dyDescent="0.3">
      <c r="A365" s="5">
        <v>44562</v>
      </c>
      <c r="B365" s="10">
        <v>264.661</v>
      </c>
      <c r="C365" s="10">
        <v>52.585999999999999</v>
      </c>
      <c r="D365" s="8">
        <v>317.24700000000001</v>
      </c>
    </row>
    <row r="366" spans="1:4" x14ac:dyDescent="0.3">
      <c r="A366" s="5">
        <v>44593</v>
      </c>
      <c r="B366" s="10">
        <v>266.42700000000002</v>
      </c>
      <c r="C366" s="10">
        <v>55.432000000000002</v>
      </c>
      <c r="D366" s="8">
        <v>321.85899999999998</v>
      </c>
    </row>
    <row r="367" spans="1:4" x14ac:dyDescent="0.3">
      <c r="A367" s="5">
        <v>44621</v>
      </c>
      <c r="B367" s="10">
        <v>292.137</v>
      </c>
      <c r="C367" s="10">
        <v>56.082999999999998</v>
      </c>
      <c r="D367" s="8">
        <v>348.21899999999999</v>
      </c>
    </row>
    <row r="368" spans="1:4" x14ac:dyDescent="0.3">
      <c r="A368" s="5">
        <v>44652</v>
      </c>
      <c r="B368" s="10">
        <v>282.01900000000001</v>
      </c>
      <c r="C368" s="10">
        <v>56.752000000000002</v>
      </c>
      <c r="D368" s="8">
        <v>338.77100000000002</v>
      </c>
    </row>
    <row r="369" spans="1:5" x14ac:dyDescent="0.3">
      <c r="A369" s="5">
        <v>44682</v>
      </c>
      <c r="B369" s="10">
        <v>281.38600000000002</v>
      </c>
      <c r="C369" s="10">
        <v>57.83</v>
      </c>
      <c r="D369" s="8">
        <v>339.21600000000001</v>
      </c>
    </row>
    <row r="370" spans="1:5" x14ac:dyDescent="0.3">
      <c r="A370" s="5">
        <v>44713</v>
      </c>
      <c r="B370" s="10">
        <v>280.47500000000002</v>
      </c>
      <c r="C370" s="10">
        <v>58.942</v>
      </c>
      <c r="D370" s="8">
        <v>339.41699999999997</v>
      </c>
    </row>
    <row r="371" spans="1:5" x14ac:dyDescent="0.3">
      <c r="A371" s="5">
        <v>44743</v>
      </c>
      <c r="B371" s="10">
        <v>273.10899999999998</v>
      </c>
      <c r="C371" s="10">
        <v>59.247</v>
      </c>
      <c r="D371" s="8">
        <v>332.35599999999999</v>
      </c>
    </row>
    <row r="372" spans="1:5" x14ac:dyDescent="0.3">
      <c r="A372" s="5">
        <v>44774</v>
      </c>
      <c r="B372" s="10">
        <v>269.56400000000002</v>
      </c>
      <c r="C372" s="10">
        <v>59.326000000000001</v>
      </c>
      <c r="D372" s="8">
        <v>328.89</v>
      </c>
    </row>
    <row r="373" spans="1:5" x14ac:dyDescent="0.3">
      <c r="A373" s="5">
        <v>44805</v>
      </c>
      <c r="B373" s="10">
        <v>271.29300000000001</v>
      </c>
      <c r="C373" s="10">
        <v>60.281999999999996</v>
      </c>
      <c r="D373" s="8">
        <v>331.57499999999999</v>
      </c>
    </row>
    <row r="374" spans="1:5" x14ac:dyDescent="0.3">
      <c r="A374" s="5">
        <v>44835</v>
      </c>
      <c r="B374" s="10">
        <v>273.84899999999999</v>
      </c>
      <c r="C374" s="10">
        <v>59.98</v>
      </c>
      <c r="D374" s="8">
        <v>333.82900000000001</v>
      </c>
    </row>
    <row r="375" spans="1:5" x14ac:dyDescent="0.3">
      <c r="A375" s="5">
        <v>44866</v>
      </c>
      <c r="B375" s="10">
        <v>256.48500000000001</v>
      </c>
      <c r="C375" s="10">
        <v>60.07</v>
      </c>
      <c r="D375" s="8">
        <v>316.55500000000001</v>
      </c>
    </row>
    <row r="376" spans="1:5" x14ac:dyDescent="0.3">
      <c r="A376" s="5">
        <v>44896</v>
      </c>
      <c r="B376" s="10">
        <v>261.53100000000001</v>
      </c>
      <c r="C376" s="10">
        <v>60.177999999999997</v>
      </c>
      <c r="D376" s="8">
        <v>321.709</v>
      </c>
    </row>
    <row r="377" spans="1:5" x14ac:dyDescent="0.3">
      <c r="A377" s="5">
        <v>44927</v>
      </c>
      <c r="B377" s="10">
        <f>266589/(1000)</f>
        <v>266.589</v>
      </c>
      <c r="C377" s="10">
        <f>62185/(1000)</f>
        <v>62.185000000000002</v>
      </c>
      <c r="D377" s="8">
        <f>328774/(1000)</f>
        <v>328.774</v>
      </c>
    </row>
    <row r="378" spans="1:5" x14ac:dyDescent="0.3">
      <c r="A378" s="5">
        <v>44958</v>
      </c>
      <c r="B378" s="10">
        <f>261453/(1000)</f>
        <v>261.45299999999997</v>
      </c>
      <c r="C378" s="10">
        <f>62086/(1000)</f>
        <v>62.085999999999999</v>
      </c>
      <c r="D378" s="8">
        <f>323539/(1000)</f>
        <v>323.53899999999999</v>
      </c>
      <c r="E378" s="2">
        <f>1000</f>
        <v>1000</v>
      </c>
    </row>
    <row r="379" spans="1:5" x14ac:dyDescent="0.3">
      <c r="A379" s="5">
        <v>44986</v>
      </c>
      <c r="B379" s="10">
        <f>256049/(1000)</f>
        <v>256.04899999999998</v>
      </c>
      <c r="C379" s="10">
        <f>62079/(1000)</f>
        <v>62.079000000000001</v>
      </c>
      <c r="D379" s="8">
        <f>318127/(1000)</f>
        <v>318.12700000000001</v>
      </c>
    </row>
    <row r="380" spans="1:5" x14ac:dyDescent="0.3">
      <c r="A380" s="5">
        <v>45017</v>
      </c>
      <c r="B380" s="10">
        <f>261497/(1000)</f>
        <v>261.49700000000001</v>
      </c>
      <c r="C380" s="10">
        <f>63222/(1000)</f>
        <v>63.222000000000001</v>
      </c>
      <c r="D380" s="8">
        <f>324718/(1000)</f>
        <v>324.71800000000002</v>
      </c>
    </row>
    <row r="381" spans="1:5" x14ac:dyDescent="0.3">
      <c r="A381" s="5">
        <v>45047</v>
      </c>
      <c r="B381" s="10">
        <f>255391/(1000)</f>
        <v>255.39099999999999</v>
      </c>
      <c r="C381" s="10">
        <f>62992/(1000)</f>
        <v>62.991999999999997</v>
      </c>
      <c r="D381" s="8">
        <f>318383/(1000)</f>
        <v>318.38299999999998</v>
      </c>
    </row>
    <row r="382" spans="1:5" x14ac:dyDescent="0.3">
      <c r="A382" s="5">
        <v>45078</v>
      </c>
      <c r="B382" s="10">
        <f>253648/(1000)</f>
        <v>253.648</v>
      </c>
      <c r="C382" s="10">
        <f>63394/(1000)</f>
        <v>63.393999999999998</v>
      </c>
      <c r="D382" s="8">
        <f>317042/(1000)</f>
        <v>317.04199999999997</v>
      </c>
    </row>
    <row r="383" spans="1:5" x14ac:dyDescent="0.3">
      <c r="A383" s="5">
        <v>45108</v>
      </c>
      <c r="B383" s="10">
        <f>256580/(1000)</f>
        <v>256.58</v>
      </c>
      <c r="C383" s="10">
        <f>62755/(1000)</f>
        <v>62.755000000000003</v>
      </c>
      <c r="D383" s="8">
        <f>319335/(1000)</f>
        <v>319.33499999999998</v>
      </c>
    </row>
    <row r="384" spans="1:5" x14ac:dyDescent="0.3">
      <c r="A384" s="5">
        <v>45139</v>
      </c>
      <c r="B384" s="10">
        <f>256358/(1000)</f>
        <v>256.358</v>
      </c>
      <c r="C384" s="10">
        <f>62770/(1000)</f>
        <v>62.77</v>
      </c>
      <c r="D384" s="8">
        <f>319128/(1000)</f>
        <v>319.12799999999999</v>
      </c>
    </row>
    <row r="385" spans="1:4" x14ac:dyDescent="0.3">
      <c r="A385" s="5">
        <v>45170</v>
      </c>
      <c r="B385" s="10">
        <f>259101/(1000)</f>
        <v>259.101</v>
      </c>
      <c r="C385" s="10">
        <f>63997/(1000)</f>
        <v>63.997</v>
      </c>
      <c r="D385" s="8">
        <f>323098/(1000)</f>
        <v>323.09800000000001</v>
      </c>
    </row>
    <row r="386" spans="1:4" x14ac:dyDescent="0.3">
      <c r="A386" s="5">
        <v>45200</v>
      </c>
      <c r="B386" s="10">
        <f>261555/(1000)</f>
        <v>261.55500000000001</v>
      </c>
      <c r="C386" s="10">
        <f>65008/(1000)</f>
        <v>65.007999999999996</v>
      </c>
      <c r="D386" s="8">
        <f>326563/(1000)</f>
        <v>326.56299999999999</v>
      </c>
    </row>
    <row r="387" spans="1:4" x14ac:dyDescent="0.3">
      <c r="A387" s="5">
        <v>45231</v>
      </c>
      <c r="B387" s="10">
        <f>256913/(1000)</f>
        <v>256.91300000000001</v>
      </c>
      <c r="C387" s="10">
        <f>65394/(1000)</f>
        <v>65.394000000000005</v>
      </c>
      <c r="D387" s="8">
        <f>322307/(1000)</f>
        <v>322.30700000000002</v>
      </c>
    </row>
    <row r="388" spans="1:4" x14ac:dyDescent="0.3">
      <c r="A388" s="5">
        <v>45261</v>
      </c>
      <c r="B388" s="10">
        <f>259819/(1000)</f>
        <v>259.81900000000002</v>
      </c>
      <c r="C388" s="10">
        <f>65907/(1000)</f>
        <v>65.906999999999996</v>
      </c>
      <c r="D388" s="8">
        <f>325726/(1000)</f>
        <v>325.726</v>
      </c>
    </row>
    <row r="389" spans="1:4" x14ac:dyDescent="0.3">
      <c r="A389" s="5">
        <v>45292</v>
      </c>
      <c r="B389" s="10">
        <v>260.76600000000002</v>
      </c>
      <c r="C389" s="10">
        <v>64.774000000000001</v>
      </c>
      <c r="D389" s="8">
        <v>325.53899999999999</v>
      </c>
    </row>
    <row r="390" spans="1:4" x14ac:dyDescent="0.3">
      <c r="A390" s="5">
        <v>45323</v>
      </c>
      <c r="B390" s="10">
        <v>265.02100000000002</v>
      </c>
      <c r="C390" s="10">
        <v>66.713999999999999</v>
      </c>
      <c r="D390" s="8">
        <v>331.73500000000001</v>
      </c>
    </row>
    <row r="391" spans="1:4" x14ac:dyDescent="0.3">
      <c r="A391" s="5">
        <v>45352</v>
      </c>
      <c r="B391" s="10">
        <v>261.21499999999997</v>
      </c>
      <c r="C391" s="10">
        <v>66.194000000000003</v>
      </c>
      <c r="D391" s="8">
        <v>327.40899999999999</v>
      </c>
    </row>
    <row r="392" spans="1:4" x14ac:dyDescent="0.3">
      <c r="A392" s="5">
        <v>45383</v>
      </c>
      <c r="B392" s="10">
        <v>271.92500000000001</v>
      </c>
      <c r="C392" s="10">
        <v>66.546000000000006</v>
      </c>
      <c r="D392" s="8">
        <v>338.47199999999998</v>
      </c>
    </row>
    <row r="393" spans="1:4" x14ac:dyDescent="0.3">
      <c r="A393" s="5">
        <v>45413</v>
      </c>
      <c r="B393" s="10">
        <v>269.28899999999999</v>
      </c>
      <c r="C393" s="10">
        <v>67.471999999999994</v>
      </c>
      <c r="D393" s="8">
        <v>336.76100000000002</v>
      </c>
    </row>
    <row r="394" spans="1:4" x14ac:dyDescent="0.3">
      <c r="A394" s="5">
        <v>45444</v>
      </c>
      <c r="B394" s="10">
        <v>272.262</v>
      </c>
      <c r="C394" s="10">
        <v>68.358999999999995</v>
      </c>
      <c r="D394" s="8">
        <v>340.62099999999998</v>
      </c>
    </row>
    <row r="395" spans="1:4" x14ac:dyDescent="0.3">
      <c r="A395" s="5">
        <v>45474</v>
      </c>
      <c r="B395" s="10">
        <v>278.73599999999999</v>
      </c>
      <c r="C395" s="10">
        <v>69.56</v>
      </c>
      <c r="D395" s="8">
        <v>348.29700000000003</v>
      </c>
    </row>
    <row r="396" spans="1:4" x14ac:dyDescent="0.3">
      <c r="A396" s="5">
        <v>45505</v>
      </c>
      <c r="B396" s="10">
        <v>275.98399999999998</v>
      </c>
      <c r="C396" s="10">
        <v>70.980999999999995</v>
      </c>
      <c r="D396" s="8">
        <v>346.96499999999997</v>
      </c>
    </row>
    <row r="397" spans="1:4" x14ac:dyDescent="0.3">
      <c r="A397" s="5">
        <v>45536</v>
      </c>
      <c r="B397" s="10">
        <v>285.68200000000002</v>
      </c>
      <c r="C397" s="10">
        <v>70.91</v>
      </c>
      <c r="D397" s="8">
        <v>356.59199999999998</v>
      </c>
    </row>
    <row r="398" spans="1:4" x14ac:dyDescent="0.3">
      <c r="A398" s="5">
        <v>45566</v>
      </c>
      <c r="B398" s="10">
        <v>273.79500000000002</v>
      </c>
      <c r="C398" s="10">
        <v>71.805000000000007</v>
      </c>
      <c r="D398" s="8">
        <v>345.601</v>
      </c>
    </row>
    <row r="399" spans="1:4" x14ac:dyDescent="0.3">
      <c r="A399" s="5">
        <v>45597</v>
      </c>
      <c r="B399" s="10">
        <v>283.779</v>
      </c>
      <c r="C399" s="10">
        <v>72.631</v>
      </c>
      <c r="D399" s="8">
        <v>356.41</v>
      </c>
    </row>
    <row r="400" spans="1:4" x14ac:dyDescent="0.3">
      <c r="A400" s="5">
        <v>45627</v>
      </c>
      <c r="B400" s="10">
        <v>294.06099999999998</v>
      </c>
      <c r="C400" s="10">
        <v>73.415000000000006</v>
      </c>
      <c r="D400" s="8">
        <v>367.476</v>
      </c>
    </row>
    <row r="401" spans="1:4" x14ac:dyDescent="0.3">
      <c r="A401" s="5">
        <v>45658</v>
      </c>
      <c r="B401" s="10">
        <v>325.80799999999999</v>
      </c>
      <c r="C401" s="10">
        <v>73.724000000000004</v>
      </c>
      <c r="D401" s="8">
        <v>399.53199999999998</v>
      </c>
    </row>
    <row r="402" spans="1:4" x14ac:dyDescent="0.3">
      <c r="A402" s="5">
        <v>45689</v>
      </c>
      <c r="B402" s="10">
        <v>323.67399999999998</v>
      </c>
      <c r="C402" s="10">
        <v>73.927999999999997</v>
      </c>
      <c r="D402" s="8">
        <v>397.60199999999998</v>
      </c>
    </row>
    <row r="403" spans="1:4" x14ac:dyDescent="0.3">
      <c r="A403" s="5">
        <v>45717</v>
      </c>
      <c r="B403" s="10">
        <v>342.31599999999997</v>
      </c>
      <c r="C403" s="10">
        <v>74.036000000000001</v>
      </c>
      <c r="D403" s="8">
        <v>416.35199999999998</v>
      </c>
    </row>
    <row r="404" spans="1:4" x14ac:dyDescent="0.3">
      <c r="A404" s="5">
        <v>45748</v>
      </c>
      <c r="B404" s="10">
        <v>276.50200000000001</v>
      </c>
      <c r="C404" s="10">
        <v>74.436999999999998</v>
      </c>
      <c r="D404" s="8">
        <v>350.93900000000002</v>
      </c>
    </row>
    <row r="405" spans="1:4" x14ac:dyDescent="0.3">
      <c r="A405" s="5">
        <v>45778</v>
      </c>
      <c r="B405" s="10">
        <v>274.55799999999999</v>
      </c>
      <c r="C405" s="10">
        <v>74.418999999999997</v>
      </c>
      <c r="D405" s="8">
        <v>348.97699999999998</v>
      </c>
    </row>
    <row r="406" spans="1:4" x14ac:dyDescent="0.3">
      <c r="A406" s="5">
        <v>45809</v>
      </c>
      <c r="B406" s="10">
        <v>264.73899999999998</v>
      </c>
      <c r="C406" s="10">
        <v>75.004999999999995</v>
      </c>
      <c r="D406" s="8">
        <v>339.745</v>
      </c>
    </row>
    <row r="407" spans="1:4" x14ac:dyDescent="0.3">
      <c r="A407" s="5">
        <v>45839</v>
      </c>
      <c r="B407" s="10">
        <v>281.96499999999997</v>
      </c>
      <c r="C407" s="10">
        <v>77.27</v>
      </c>
      <c r="D407" s="8">
        <v>359.23500000000001</v>
      </c>
    </row>
    <row r="408" spans="1:4" x14ac:dyDescent="0.3">
      <c r="A408" s="5">
        <v>45870</v>
      </c>
      <c r="B408" s="10">
        <v>266.58699999999999</v>
      </c>
      <c r="C408" s="10">
        <v>77.795000000000002</v>
      </c>
      <c r="D408" s="8">
        <v>344.38299999999998</v>
      </c>
    </row>
    <row r="409" spans="1:4" x14ac:dyDescent="0.3">
      <c r="A409" s="5">
        <v>45901</v>
      </c>
      <c r="B409" s="10">
        <v>274.36200000000002</v>
      </c>
      <c r="C409" s="10">
        <v>77.381</v>
      </c>
      <c r="D409" s="8">
        <v>351.74299999999999</v>
      </c>
    </row>
    <row r="410" spans="1:4" x14ac:dyDescent="0.3">
      <c r="A410" s="5">
        <v>45931</v>
      </c>
      <c r="B410" s="10">
        <v>261.178</v>
      </c>
      <c r="C410" s="10">
        <v>77.355999999999995</v>
      </c>
      <c r="D410" s="8">
        <v>338.53399999999999</v>
      </c>
    </row>
    <row r="411" spans="1:4" x14ac:dyDescent="0.3">
      <c r="A411" s="5">
        <v>45962</v>
      </c>
      <c r="B411" s="10">
        <v>276.35399999999998</v>
      </c>
      <c r="C411" s="10">
        <v>77.018000000000001</v>
      </c>
      <c r="D411" s="8">
        <v>353.37200000000001</v>
      </c>
    </row>
    <row r="412" spans="1:4" x14ac:dyDescent="0.3">
      <c r="A412" s="5">
        <v>45992</v>
      </c>
      <c r="B412" s="10">
        <v>283.49700000000001</v>
      </c>
      <c r="C412" s="10">
        <v>77.863</v>
      </c>
      <c r="D412" s="8">
        <v>361.36</v>
      </c>
    </row>
    <row r="413" spans="1:4" x14ac:dyDescent="0.3">
      <c r="A413" s="5">
        <v>46023</v>
      </c>
      <c r="B413" s="10">
        <v>276.98399999999998</v>
      </c>
      <c r="C413" s="10">
        <v>76.956000000000003</v>
      </c>
      <c r="D413" s="8">
        <v>353.94099999999997</v>
      </c>
    </row>
    <row r="414" spans="1:4" x14ac:dyDescent="0.3">
      <c r="A414" s="5">
        <v>46054</v>
      </c>
      <c r="B414" s="10">
        <v>288.589</v>
      </c>
      <c r="C414" s="10">
        <v>77.539000000000001</v>
      </c>
      <c r="D414" s="8">
        <v>366.12700000000001</v>
      </c>
    </row>
    <row r="415" spans="1:4" x14ac:dyDescent="0.3">
      <c r="A415" s="5">
        <v>46082</v>
      </c>
      <c r="B415" s="10">
        <v>298.61700000000002</v>
      </c>
      <c r="C415" s="10">
        <v>76.203000000000003</v>
      </c>
      <c r="D415" s="8">
        <v>374.82</v>
      </c>
    </row>
    <row r="416" spans="1:4" x14ac:dyDescent="0.3">
      <c r="A416" s="5">
        <v>46113</v>
      </c>
      <c r="B416" s="10">
        <v>305.07400000000001</v>
      </c>
      <c r="C416" s="10">
        <v>77.701999999999998</v>
      </c>
      <c r="D416" s="8">
        <v>382.77600000000001</v>
      </c>
    </row>
    <row r="417" spans="1:4" x14ac:dyDescent="0.3">
      <c r="A417" s="5">
        <v>46143</v>
      </c>
      <c r="B417" s="10">
        <v>317.32100000000003</v>
      </c>
      <c r="C417" s="10">
        <v>78.41</v>
      </c>
      <c r="D417" s="8">
        <v>395.73099999999999</v>
      </c>
    </row>
    <row r="418" spans="1:4" x14ac:dyDescent="0.3">
      <c r="A418" s="5">
        <v>46174</v>
      </c>
      <c r="B418" s="10">
        <v>309.22000000000003</v>
      </c>
      <c r="C418" s="10">
        <v>79.296000000000006</v>
      </c>
      <c r="D418" s="8">
        <v>388.517</v>
      </c>
    </row>
    <row r="419" spans="1:4" x14ac:dyDescent="0.3">
      <c r="A419" s="5">
        <v>46204</v>
      </c>
      <c r="B419" s="10">
        <v>320.62700000000001</v>
      </c>
      <c r="C419" s="10">
        <v>78.671999999999997</v>
      </c>
      <c r="D419" s="8">
        <v>399.29899999999998</v>
      </c>
    </row>
    <row r="420" spans="1:4" x14ac:dyDescent="0.3">
      <c r="B420" s="2"/>
      <c r="C420" s="2" t="s">
        <v>46</v>
      </c>
      <c r="D420" s="2" t="s">
        <v>46</v>
      </c>
    </row>
    <row r="421" spans="1:4" x14ac:dyDescent="0.3">
      <c r="B421" s="2" t="s">
        <v>46</v>
      </c>
      <c r="C421" s="2" t="s">
        <v>46</v>
      </c>
      <c r="D421" s="2" t="s">
        <v>46</v>
      </c>
    </row>
    <row r="422" spans="1:4" x14ac:dyDescent="0.3">
      <c r="B422" s="2" t="s">
        <v>46</v>
      </c>
      <c r="C422" s="2" t="s">
        <v>46</v>
      </c>
      <c r="D422" s="2" t="s">
        <v>46</v>
      </c>
    </row>
  </sheetData>
  <mergeCells count="2">
    <mergeCell ref="A2:D2"/>
    <mergeCell ref="A1:D1"/>
  </mergeCells>
  <phoneticPr fontId="0" type="noConversion"/>
  <hyperlinks>
    <hyperlink ref="B3" r:id="rId1" display="http://research.stlouisfed.org/fred2/" xr:uid="{00000000-0004-0000-0100-000000000000}"/>
  </hyperlinks>
  <pageMargins left="0.78740157499999996" right="0.78740157499999996" top="0.984251969" bottom="0.984251969" header="0.5" footer="0.5"/>
  <pageSetup paperSize="9" orientation="portrait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07"/>
  <sheetViews>
    <sheetView showGridLines="0" zoomScale="82" zoomScaleNormal="100" workbookViewId="0">
      <pane xSplit="1" ySplit="4" topLeftCell="B384" activePane="bottomRight" state="frozen"/>
      <selection pane="topRight" activeCell="B1" sqref="B1"/>
      <selection pane="bottomLeft" activeCell="A5" sqref="A5"/>
      <selection pane="bottomRight" activeCell="A408" sqref="A408:XFD408"/>
    </sheetView>
  </sheetViews>
  <sheetFormatPr defaultRowHeight="13.2" x14ac:dyDescent="0.25"/>
  <cols>
    <col min="1" max="1" width="18.6640625" customWidth="1"/>
    <col min="2" max="2" width="11.44140625" customWidth="1"/>
    <col min="8" max="8" width="10.44140625" customWidth="1"/>
    <col min="10" max="10" width="9.44140625" bestFit="1" customWidth="1"/>
  </cols>
  <sheetData>
    <row r="1" spans="1:24" ht="13.8" x14ac:dyDescent="0.3">
      <c r="A1" s="12" t="s">
        <v>7</v>
      </c>
      <c r="B1" s="12"/>
      <c r="C1" s="12"/>
      <c r="D1" s="12"/>
      <c r="E1" s="12"/>
      <c r="F1" s="13"/>
      <c r="G1" s="13"/>
      <c r="H1" s="13"/>
      <c r="I1" s="13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3.8" x14ac:dyDescent="0.3">
      <c r="A2" s="12" t="s">
        <v>8</v>
      </c>
      <c r="B2" s="12"/>
      <c r="C2" s="12"/>
      <c r="D2" s="12"/>
      <c r="E2" s="12"/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3.8" x14ac:dyDescent="0.3">
      <c r="A3" s="12" t="s">
        <v>9</v>
      </c>
      <c r="B3" s="12"/>
      <c r="C3" s="12"/>
      <c r="D3" s="12"/>
      <c r="E3" s="12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69.75" customHeight="1" x14ac:dyDescent="0.3">
      <c r="A4" s="14"/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  <c r="J4" s="16" t="s">
        <v>18</v>
      </c>
      <c r="K4" s="15" t="s">
        <v>19</v>
      </c>
      <c r="L4" s="15" t="s">
        <v>20</v>
      </c>
      <c r="M4" s="15" t="s">
        <v>21</v>
      </c>
      <c r="N4" s="15" t="s">
        <v>22</v>
      </c>
      <c r="O4" s="15" t="s">
        <v>23</v>
      </c>
      <c r="P4" s="15" t="s">
        <v>24</v>
      </c>
      <c r="Q4" s="15" t="s">
        <v>25</v>
      </c>
      <c r="R4" s="15" t="s">
        <v>26</v>
      </c>
      <c r="S4" s="15" t="s">
        <v>27</v>
      </c>
      <c r="T4" s="15" t="s">
        <v>28</v>
      </c>
      <c r="U4" s="15" t="s">
        <v>29</v>
      </c>
      <c r="V4" s="15" t="s">
        <v>30</v>
      </c>
      <c r="W4" s="15" t="s">
        <v>31</v>
      </c>
      <c r="X4" s="15" t="s">
        <v>32</v>
      </c>
    </row>
    <row r="5" spans="1:24" ht="13.8" x14ac:dyDescent="0.3">
      <c r="A5" s="17">
        <v>33970</v>
      </c>
      <c r="B5" s="18">
        <v>35296.300000000003</v>
      </c>
      <c r="C5" s="18">
        <v>10070.9</v>
      </c>
      <c r="D5" s="18">
        <v>8768.9</v>
      </c>
      <c r="E5" s="18" t="s">
        <v>33</v>
      </c>
      <c r="F5" s="18">
        <v>10127.4</v>
      </c>
      <c r="G5" s="18">
        <v>4165.8</v>
      </c>
      <c r="H5" s="18">
        <v>2717.1</v>
      </c>
      <c r="I5" s="18">
        <v>1609.7</v>
      </c>
      <c r="J5" s="19">
        <v>6878.4</v>
      </c>
      <c r="K5" s="18">
        <v>3192.5</v>
      </c>
      <c r="L5" s="18">
        <v>722.8</v>
      </c>
      <c r="M5" s="18">
        <v>1290.3</v>
      </c>
      <c r="N5" s="18">
        <v>1748.3</v>
      </c>
      <c r="O5" s="18">
        <v>1158.0999999999999</v>
      </c>
      <c r="P5" s="18">
        <v>2339</v>
      </c>
      <c r="Q5" s="18">
        <v>471.1</v>
      </c>
      <c r="R5" s="18">
        <v>3719.2</v>
      </c>
      <c r="S5" s="18">
        <v>748.1</v>
      </c>
      <c r="T5" s="18">
        <v>1201.9000000000001</v>
      </c>
      <c r="U5" s="18">
        <v>950.3</v>
      </c>
      <c r="V5" s="18">
        <v>1265.5</v>
      </c>
      <c r="W5" s="18">
        <v>437.3</v>
      </c>
      <c r="X5" s="18" t="s">
        <v>33</v>
      </c>
    </row>
    <row r="6" spans="1:24" ht="13.8" x14ac:dyDescent="0.3">
      <c r="A6" s="17">
        <v>34001</v>
      </c>
      <c r="B6" s="18">
        <v>35404</v>
      </c>
      <c r="C6" s="18">
        <v>11035.2</v>
      </c>
      <c r="D6" s="18">
        <v>8259.5</v>
      </c>
      <c r="E6" s="18" t="s">
        <v>33</v>
      </c>
      <c r="F6" s="18">
        <v>9807.4</v>
      </c>
      <c r="G6" s="18">
        <v>3790.6</v>
      </c>
      <c r="H6" s="18">
        <v>2705.1</v>
      </c>
      <c r="I6" s="18">
        <v>1511.9</v>
      </c>
      <c r="J6" s="19">
        <v>7746.7</v>
      </c>
      <c r="K6" s="18">
        <v>3288.5</v>
      </c>
      <c r="L6" s="18">
        <v>725.4</v>
      </c>
      <c r="M6" s="18">
        <v>1299.2</v>
      </c>
      <c r="N6" s="18">
        <v>1561.3</v>
      </c>
      <c r="O6" s="18">
        <v>1179</v>
      </c>
      <c r="P6" s="18">
        <v>2045.2</v>
      </c>
      <c r="Q6" s="18">
        <v>683.8</v>
      </c>
      <c r="R6" s="18">
        <v>3858</v>
      </c>
      <c r="S6" s="18">
        <v>710</v>
      </c>
      <c r="T6" s="18">
        <v>1119.0999999999999</v>
      </c>
      <c r="U6" s="18">
        <v>882.3</v>
      </c>
      <c r="V6" s="18">
        <v>1079.3</v>
      </c>
      <c r="W6" s="18">
        <v>409</v>
      </c>
      <c r="X6" s="18" t="s">
        <v>33</v>
      </c>
    </row>
    <row r="7" spans="1:24" ht="13.8" x14ac:dyDescent="0.3">
      <c r="A7" s="17">
        <v>34029</v>
      </c>
      <c r="B7" s="18">
        <v>41464.400000000001</v>
      </c>
      <c r="C7" s="18">
        <v>13252.7</v>
      </c>
      <c r="D7" s="18">
        <v>9562.5</v>
      </c>
      <c r="E7" s="18" t="s">
        <v>33</v>
      </c>
      <c r="F7" s="18">
        <v>11394.8</v>
      </c>
      <c r="G7" s="18">
        <v>4275.3</v>
      </c>
      <c r="H7" s="18">
        <v>3043.4</v>
      </c>
      <c r="I7" s="18">
        <v>1841.2</v>
      </c>
      <c r="J7" s="19">
        <v>9497.9</v>
      </c>
      <c r="K7" s="18">
        <v>3754.8</v>
      </c>
      <c r="L7" s="18">
        <v>793.2</v>
      </c>
      <c r="M7" s="18">
        <v>1347.9</v>
      </c>
      <c r="N7" s="18">
        <v>1962.2</v>
      </c>
      <c r="O7" s="18">
        <v>1252.4000000000001</v>
      </c>
      <c r="P7" s="18">
        <v>2692.7</v>
      </c>
      <c r="Q7" s="18">
        <v>621.6</v>
      </c>
      <c r="R7" s="18">
        <v>4395</v>
      </c>
      <c r="S7" s="18">
        <v>877.9</v>
      </c>
      <c r="T7" s="18">
        <v>1119.9000000000001</v>
      </c>
      <c r="U7" s="18">
        <v>902.8</v>
      </c>
      <c r="V7" s="18">
        <v>1374.7</v>
      </c>
      <c r="W7" s="18">
        <v>473.7</v>
      </c>
      <c r="X7" s="18" t="s">
        <v>33</v>
      </c>
    </row>
    <row r="8" spans="1:24" ht="13.8" x14ac:dyDescent="0.3">
      <c r="A8" s="17">
        <v>34060</v>
      </c>
      <c r="B8" s="18">
        <v>38735.599999999999</v>
      </c>
      <c r="C8" s="18">
        <v>12394.3</v>
      </c>
      <c r="D8" s="18">
        <v>8032.6</v>
      </c>
      <c r="E8" s="18" t="s">
        <v>33</v>
      </c>
      <c r="F8" s="18">
        <v>10309.1</v>
      </c>
      <c r="G8" s="18">
        <v>4280.3</v>
      </c>
      <c r="H8" s="18">
        <v>3106.1</v>
      </c>
      <c r="I8" s="18">
        <v>1668.1</v>
      </c>
      <c r="J8" s="19">
        <v>8780.6</v>
      </c>
      <c r="K8" s="18">
        <v>3613.6</v>
      </c>
      <c r="L8" s="18">
        <v>659.4</v>
      </c>
      <c r="M8" s="18">
        <v>1046.5</v>
      </c>
      <c r="N8" s="18">
        <v>1637.5</v>
      </c>
      <c r="O8" s="18">
        <v>1130.5999999999999</v>
      </c>
      <c r="P8" s="18">
        <v>2046.9</v>
      </c>
      <c r="Q8" s="18">
        <v>728.4</v>
      </c>
      <c r="R8" s="18">
        <v>3683.3</v>
      </c>
      <c r="S8" s="18">
        <v>871.2</v>
      </c>
      <c r="T8" s="18">
        <v>1258.7</v>
      </c>
      <c r="U8" s="18">
        <v>825.1</v>
      </c>
      <c r="V8" s="18">
        <v>1325.2</v>
      </c>
      <c r="W8" s="18">
        <v>564.9</v>
      </c>
      <c r="X8" s="18" t="s">
        <v>33</v>
      </c>
    </row>
    <row r="9" spans="1:24" ht="13.8" x14ac:dyDescent="0.3">
      <c r="A9" s="17">
        <v>34090</v>
      </c>
      <c r="B9" s="18">
        <v>39167.599999999999</v>
      </c>
      <c r="C9" s="18">
        <v>12295.5</v>
      </c>
      <c r="D9" s="18">
        <v>7821.5</v>
      </c>
      <c r="E9" s="18" t="s">
        <v>33</v>
      </c>
      <c r="F9" s="18">
        <v>11119.4</v>
      </c>
      <c r="G9" s="18">
        <v>4606</v>
      </c>
      <c r="H9" s="18">
        <v>3210</v>
      </c>
      <c r="I9" s="18">
        <v>1688.3</v>
      </c>
      <c r="J9" s="19">
        <v>8791.6</v>
      </c>
      <c r="K9" s="18">
        <v>3503.9</v>
      </c>
      <c r="L9" s="18">
        <v>717.8</v>
      </c>
      <c r="M9" s="18">
        <v>1224.5</v>
      </c>
      <c r="N9" s="18">
        <v>1643</v>
      </c>
      <c r="O9" s="18">
        <v>1057.8</v>
      </c>
      <c r="P9" s="18">
        <v>1861</v>
      </c>
      <c r="Q9" s="18">
        <v>586.20000000000005</v>
      </c>
      <c r="R9" s="18">
        <v>4091.5</v>
      </c>
      <c r="S9" s="18">
        <v>1019.4</v>
      </c>
      <c r="T9" s="18">
        <v>1172.0999999999999</v>
      </c>
      <c r="U9" s="18">
        <v>934.2</v>
      </c>
      <c r="V9" s="18">
        <v>1480.4</v>
      </c>
      <c r="W9" s="18">
        <v>475.9</v>
      </c>
      <c r="X9" s="18" t="s">
        <v>33</v>
      </c>
    </row>
    <row r="10" spans="1:24" ht="13.8" x14ac:dyDescent="0.3">
      <c r="A10" s="17">
        <v>34121</v>
      </c>
      <c r="B10" s="18">
        <v>37933.9</v>
      </c>
      <c r="C10" s="18">
        <v>12718.3</v>
      </c>
      <c r="D10" s="18">
        <v>7381.9</v>
      </c>
      <c r="E10" s="18" t="s">
        <v>33</v>
      </c>
      <c r="F10" s="18">
        <v>11199</v>
      </c>
      <c r="G10" s="18">
        <v>4550.8</v>
      </c>
      <c r="H10" s="18">
        <v>2942.8</v>
      </c>
      <c r="I10" s="18">
        <v>1422.1</v>
      </c>
      <c r="J10" s="19">
        <v>9070</v>
      </c>
      <c r="K10" s="18">
        <v>3648.2</v>
      </c>
      <c r="L10" s="18">
        <v>708.3</v>
      </c>
      <c r="M10" s="18">
        <v>1074.4000000000001</v>
      </c>
      <c r="N10" s="18">
        <v>1456.1</v>
      </c>
      <c r="O10" s="18">
        <v>969.5</v>
      </c>
      <c r="P10" s="18">
        <v>1783.7</v>
      </c>
      <c r="Q10" s="18">
        <v>754.8</v>
      </c>
      <c r="R10" s="18">
        <v>4274.2</v>
      </c>
      <c r="S10" s="18">
        <v>775.7</v>
      </c>
      <c r="T10" s="18">
        <v>1274.4000000000001</v>
      </c>
      <c r="U10" s="18">
        <v>1017.7</v>
      </c>
      <c r="V10" s="18">
        <v>1483</v>
      </c>
      <c r="W10" s="18">
        <v>442.4</v>
      </c>
      <c r="X10" s="18" t="s">
        <v>33</v>
      </c>
    </row>
    <row r="11" spans="1:24" ht="13.8" x14ac:dyDescent="0.3">
      <c r="A11" s="17">
        <v>34151</v>
      </c>
      <c r="B11" s="18">
        <v>34736.9</v>
      </c>
      <c r="C11" s="18">
        <v>10237.9</v>
      </c>
      <c r="D11" s="18">
        <v>6748.4</v>
      </c>
      <c r="E11" s="18" t="s">
        <v>33</v>
      </c>
      <c r="F11" s="18">
        <v>10900.8</v>
      </c>
      <c r="G11" s="18">
        <v>4289.6000000000004</v>
      </c>
      <c r="H11" s="18">
        <v>3138.7</v>
      </c>
      <c r="I11" s="18">
        <v>1333.9</v>
      </c>
      <c r="J11" s="19">
        <v>7057.9</v>
      </c>
      <c r="K11" s="18">
        <v>3180</v>
      </c>
      <c r="L11" s="18">
        <v>659.7</v>
      </c>
      <c r="M11" s="18">
        <v>948.9</v>
      </c>
      <c r="N11" s="18">
        <v>1335</v>
      </c>
      <c r="O11" s="18">
        <v>902.7</v>
      </c>
      <c r="P11" s="18">
        <v>1801.8</v>
      </c>
      <c r="Q11" s="18">
        <v>711.6</v>
      </c>
      <c r="R11" s="18">
        <v>4126.7</v>
      </c>
      <c r="S11" s="18">
        <v>714.7</v>
      </c>
      <c r="T11" s="18">
        <v>1341.9</v>
      </c>
      <c r="U11" s="18">
        <v>949.9</v>
      </c>
      <c r="V11" s="18">
        <v>1283</v>
      </c>
      <c r="W11" s="18">
        <v>474.1</v>
      </c>
      <c r="X11" s="18" t="s">
        <v>33</v>
      </c>
    </row>
    <row r="12" spans="1:24" ht="13.8" x14ac:dyDescent="0.3">
      <c r="A12" s="17">
        <v>34182</v>
      </c>
      <c r="B12" s="18">
        <v>36101.9</v>
      </c>
      <c r="C12" s="18">
        <v>11580.6</v>
      </c>
      <c r="D12" s="18">
        <v>7041.1</v>
      </c>
      <c r="E12" s="18" t="s">
        <v>33</v>
      </c>
      <c r="F12" s="18">
        <v>10690.8</v>
      </c>
      <c r="G12" s="18">
        <v>4263.8999999999996</v>
      </c>
      <c r="H12" s="18">
        <v>3024.1</v>
      </c>
      <c r="I12" s="18">
        <v>1374.3</v>
      </c>
      <c r="J12" s="19">
        <v>8327</v>
      </c>
      <c r="K12" s="18">
        <v>3253.6</v>
      </c>
      <c r="L12" s="18">
        <v>717.4</v>
      </c>
      <c r="M12" s="18">
        <v>924.4</v>
      </c>
      <c r="N12" s="18">
        <v>1370.6</v>
      </c>
      <c r="O12" s="18">
        <v>869.2</v>
      </c>
      <c r="P12" s="18">
        <v>1977.9</v>
      </c>
      <c r="Q12" s="18">
        <v>766.5</v>
      </c>
      <c r="R12" s="18">
        <v>3731.7</v>
      </c>
      <c r="S12" s="18">
        <v>882.5</v>
      </c>
      <c r="T12" s="18">
        <v>1188.9000000000001</v>
      </c>
      <c r="U12" s="18">
        <v>1108</v>
      </c>
      <c r="V12" s="18">
        <v>1084.5</v>
      </c>
      <c r="W12" s="18">
        <v>487.9</v>
      </c>
      <c r="X12" s="18" t="s">
        <v>33</v>
      </c>
    </row>
    <row r="13" spans="1:24" ht="13.8" x14ac:dyDescent="0.3">
      <c r="A13" s="17">
        <v>34213</v>
      </c>
      <c r="B13" s="18">
        <v>37254.6</v>
      </c>
      <c r="C13" s="18">
        <v>11963.5</v>
      </c>
      <c r="D13" s="18">
        <v>7590.7</v>
      </c>
      <c r="E13" s="18" t="s">
        <v>33</v>
      </c>
      <c r="F13" s="18">
        <v>10936.9</v>
      </c>
      <c r="G13" s="18">
        <v>4375.3999999999996</v>
      </c>
      <c r="H13" s="18">
        <v>3044.1</v>
      </c>
      <c r="I13" s="18">
        <v>1446.3</v>
      </c>
      <c r="J13" s="19">
        <v>8571.5</v>
      </c>
      <c r="K13" s="18">
        <v>3392</v>
      </c>
      <c r="L13" s="18">
        <v>752.6</v>
      </c>
      <c r="M13" s="18">
        <v>967</v>
      </c>
      <c r="N13" s="18">
        <v>1419.4</v>
      </c>
      <c r="O13" s="18">
        <v>1028</v>
      </c>
      <c r="P13" s="18">
        <v>2275.6</v>
      </c>
      <c r="Q13" s="18">
        <v>836.2</v>
      </c>
      <c r="R13" s="18">
        <v>3993.8</v>
      </c>
      <c r="S13" s="18">
        <v>783.3</v>
      </c>
      <c r="T13" s="18">
        <v>1237</v>
      </c>
      <c r="U13" s="18">
        <v>967.1</v>
      </c>
      <c r="V13" s="18">
        <v>1388</v>
      </c>
      <c r="W13" s="18">
        <v>487.8</v>
      </c>
      <c r="X13" s="18" t="s">
        <v>33</v>
      </c>
    </row>
    <row r="14" spans="1:24" ht="13.8" x14ac:dyDescent="0.3">
      <c r="A14" s="17">
        <v>34243</v>
      </c>
      <c r="B14" s="18">
        <v>40489.199999999997</v>
      </c>
      <c r="C14" s="18">
        <v>12252.4</v>
      </c>
      <c r="D14" s="18">
        <v>8566.6</v>
      </c>
      <c r="E14" s="18" t="s">
        <v>33</v>
      </c>
      <c r="F14" s="18">
        <v>11590.8</v>
      </c>
      <c r="G14" s="18">
        <v>4634.5</v>
      </c>
      <c r="H14" s="18">
        <v>3366.3</v>
      </c>
      <c r="I14" s="18">
        <v>1958.1</v>
      </c>
      <c r="J14" s="19">
        <v>8906.2000000000007</v>
      </c>
      <c r="K14" s="18">
        <v>3346.2</v>
      </c>
      <c r="L14" s="18">
        <v>818.5</v>
      </c>
      <c r="M14" s="18">
        <v>1012.4</v>
      </c>
      <c r="N14" s="18">
        <v>1703.9</v>
      </c>
      <c r="O14" s="18">
        <v>1133.5</v>
      </c>
      <c r="P14" s="18">
        <v>2507.6</v>
      </c>
      <c r="Q14" s="18">
        <v>623.79999999999995</v>
      </c>
      <c r="R14" s="18">
        <v>4000.7</v>
      </c>
      <c r="S14" s="18">
        <v>806</v>
      </c>
      <c r="T14" s="18">
        <v>1222.3</v>
      </c>
      <c r="U14" s="18">
        <v>1116.3</v>
      </c>
      <c r="V14" s="18">
        <v>1489.8</v>
      </c>
      <c r="W14" s="18">
        <v>556.4</v>
      </c>
      <c r="X14" s="18" t="s">
        <v>33</v>
      </c>
    </row>
    <row r="15" spans="1:24" ht="13.8" x14ac:dyDescent="0.3">
      <c r="A15" s="17">
        <v>34274</v>
      </c>
      <c r="B15" s="18">
        <v>39574.400000000001</v>
      </c>
      <c r="C15" s="18">
        <v>12867.1</v>
      </c>
      <c r="D15" s="18">
        <v>8441.7000000000007</v>
      </c>
      <c r="E15" s="18" t="s">
        <v>33</v>
      </c>
      <c r="F15" s="18">
        <v>10951</v>
      </c>
      <c r="G15" s="18">
        <v>4271.1000000000004</v>
      </c>
      <c r="H15" s="18">
        <v>3181.6</v>
      </c>
      <c r="I15" s="18">
        <v>1732.9</v>
      </c>
      <c r="J15" s="19">
        <v>8910.7000000000007</v>
      </c>
      <c r="K15" s="18">
        <v>3956.3</v>
      </c>
      <c r="L15" s="18">
        <v>842.8</v>
      </c>
      <c r="M15" s="18">
        <v>1003.5</v>
      </c>
      <c r="N15" s="18">
        <v>1487</v>
      </c>
      <c r="O15" s="18">
        <v>950.9</v>
      </c>
      <c r="P15" s="18">
        <v>2655.4</v>
      </c>
      <c r="Q15" s="18">
        <v>781.8</v>
      </c>
      <c r="R15" s="18">
        <v>3760.8</v>
      </c>
      <c r="S15" s="18">
        <v>743.8</v>
      </c>
      <c r="T15" s="18">
        <v>1232.8</v>
      </c>
      <c r="U15" s="18">
        <v>879.8</v>
      </c>
      <c r="V15" s="18">
        <v>1414.7</v>
      </c>
      <c r="W15" s="18">
        <v>442.6</v>
      </c>
      <c r="X15" s="18" t="s">
        <v>33</v>
      </c>
    </row>
    <row r="16" spans="1:24" ht="13.8" x14ac:dyDescent="0.3">
      <c r="A16" s="17">
        <v>34304</v>
      </c>
      <c r="B16" s="18">
        <v>40707.199999999997</v>
      </c>
      <c r="C16" s="18">
        <v>11356.9</v>
      </c>
      <c r="D16" s="18">
        <v>8758</v>
      </c>
      <c r="E16" s="18" t="s">
        <v>33</v>
      </c>
      <c r="F16" s="18">
        <v>12568.1</v>
      </c>
      <c r="G16" s="18">
        <v>4998.3</v>
      </c>
      <c r="H16" s="18">
        <v>3362.7</v>
      </c>
      <c r="I16" s="18">
        <v>1912.8</v>
      </c>
      <c r="J16" s="19">
        <v>7905.7</v>
      </c>
      <c r="K16" s="18">
        <v>3451.2</v>
      </c>
      <c r="L16" s="18">
        <v>760.4</v>
      </c>
      <c r="M16" s="18">
        <v>1127.5999999999999</v>
      </c>
      <c r="N16" s="18">
        <v>1608</v>
      </c>
      <c r="O16" s="18">
        <v>1206.9000000000001</v>
      </c>
      <c r="P16" s="18">
        <v>2451.4</v>
      </c>
      <c r="Q16" s="18">
        <v>1047.5</v>
      </c>
      <c r="R16" s="18">
        <v>4256.6000000000004</v>
      </c>
      <c r="S16" s="18">
        <v>941.1</v>
      </c>
      <c r="T16" s="18">
        <v>1412.9</v>
      </c>
      <c r="U16" s="18">
        <v>1144.5</v>
      </c>
      <c r="V16" s="18">
        <v>1499.7</v>
      </c>
      <c r="W16" s="18">
        <v>806</v>
      </c>
      <c r="X16" s="18" t="s">
        <v>33</v>
      </c>
    </row>
    <row r="17" spans="1:24" ht="13.8" x14ac:dyDescent="0.3">
      <c r="A17" s="17">
        <v>34335</v>
      </c>
      <c r="B17" s="18">
        <v>36819.1</v>
      </c>
      <c r="C17" s="18">
        <v>11377.1</v>
      </c>
      <c r="D17" s="18">
        <v>7669.8</v>
      </c>
      <c r="E17" s="18" t="s">
        <v>33</v>
      </c>
      <c r="F17" s="18">
        <v>11365.7</v>
      </c>
      <c r="G17" s="18">
        <v>4772.6000000000004</v>
      </c>
      <c r="H17" s="18">
        <v>2983.5</v>
      </c>
      <c r="I17" s="18">
        <v>1725.6</v>
      </c>
      <c r="J17" s="19">
        <v>7578.1</v>
      </c>
      <c r="K17" s="18">
        <v>3799</v>
      </c>
      <c r="L17" s="18">
        <v>726</v>
      </c>
      <c r="M17" s="18">
        <v>1043.4000000000001</v>
      </c>
      <c r="N17" s="18">
        <v>1453.6</v>
      </c>
      <c r="O17" s="18">
        <v>1223.2</v>
      </c>
      <c r="P17" s="18">
        <v>1791.7</v>
      </c>
      <c r="Q17" s="18">
        <v>551</v>
      </c>
      <c r="R17" s="18">
        <v>3839</v>
      </c>
      <c r="S17" s="18">
        <v>751.5</v>
      </c>
      <c r="T17" s="18">
        <v>1392.1</v>
      </c>
      <c r="U17" s="18">
        <v>1069.5999999999999</v>
      </c>
      <c r="V17" s="18">
        <v>1559.4</v>
      </c>
      <c r="W17" s="18">
        <v>647.20000000000005</v>
      </c>
      <c r="X17" s="18" t="s">
        <v>33</v>
      </c>
    </row>
    <row r="18" spans="1:24" ht="13.8" x14ac:dyDescent="0.3">
      <c r="A18" s="17">
        <v>34366</v>
      </c>
      <c r="B18" s="18">
        <v>36415.199999999997</v>
      </c>
      <c r="C18" s="18">
        <v>11864.7</v>
      </c>
      <c r="D18" s="18">
        <v>7848.1</v>
      </c>
      <c r="E18" s="18" t="s">
        <v>33</v>
      </c>
      <c r="F18" s="18">
        <v>10780.6</v>
      </c>
      <c r="G18" s="18">
        <v>3912.2</v>
      </c>
      <c r="H18" s="18">
        <v>2862.7</v>
      </c>
      <c r="I18" s="18">
        <v>1378.6</v>
      </c>
      <c r="J18" s="19">
        <v>8182.6</v>
      </c>
      <c r="K18" s="18">
        <v>3682.1</v>
      </c>
      <c r="L18" s="18">
        <v>711.6</v>
      </c>
      <c r="M18" s="18">
        <v>998</v>
      </c>
      <c r="N18" s="18">
        <v>1461.3</v>
      </c>
      <c r="O18" s="18">
        <v>984</v>
      </c>
      <c r="P18" s="18">
        <v>2373.1999999999998</v>
      </c>
      <c r="Q18" s="18">
        <v>877.9</v>
      </c>
      <c r="R18" s="18">
        <v>4309.3999999999996</v>
      </c>
      <c r="S18" s="18">
        <v>726.9</v>
      </c>
      <c r="T18" s="18">
        <v>1210.7</v>
      </c>
      <c r="U18" s="18">
        <v>844.6</v>
      </c>
      <c r="V18" s="18">
        <v>1130</v>
      </c>
      <c r="W18" s="18">
        <v>495.9</v>
      </c>
      <c r="X18" s="18" t="s">
        <v>33</v>
      </c>
    </row>
    <row r="19" spans="1:24" ht="13.8" x14ac:dyDescent="0.3">
      <c r="A19" s="17">
        <v>34394</v>
      </c>
      <c r="B19" s="18">
        <v>45365.3</v>
      </c>
      <c r="C19" s="18">
        <v>14787.6</v>
      </c>
      <c r="D19" s="18">
        <v>10224.6</v>
      </c>
      <c r="E19" s="18" t="s">
        <v>33</v>
      </c>
      <c r="F19" s="18">
        <v>12820.7</v>
      </c>
      <c r="G19" s="18">
        <v>5087.2</v>
      </c>
      <c r="H19" s="18">
        <v>3341.3</v>
      </c>
      <c r="I19" s="18">
        <v>1545.5</v>
      </c>
      <c r="J19" s="19">
        <v>10409.4</v>
      </c>
      <c r="K19" s="18">
        <v>4378.2</v>
      </c>
      <c r="L19" s="18">
        <v>911.9</v>
      </c>
      <c r="M19" s="18">
        <v>1299.5</v>
      </c>
      <c r="N19" s="18">
        <v>1827.4</v>
      </c>
      <c r="O19" s="18">
        <v>1295.2</v>
      </c>
      <c r="P19" s="18">
        <v>3254</v>
      </c>
      <c r="Q19" s="18">
        <v>783.7</v>
      </c>
      <c r="R19" s="18">
        <v>4842.7</v>
      </c>
      <c r="S19" s="18">
        <v>885.8</v>
      </c>
      <c r="T19" s="18">
        <v>1420.1</v>
      </c>
      <c r="U19" s="18">
        <v>1176.3</v>
      </c>
      <c r="V19" s="18">
        <v>1605</v>
      </c>
      <c r="W19" s="18">
        <v>583.20000000000005</v>
      </c>
      <c r="X19" s="18" t="s">
        <v>33</v>
      </c>
    </row>
    <row r="20" spans="1:24" ht="13.8" x14ac:dyDescent="0.3">
      <c r="A20" s="17">
        <v>34425</v>
      </c>
      <c r="B20" s="18">
        <v>40846</v>
      </c>
      <c r="C20" s="18">
        <v>13205.5</v>
      </c>
      <c r="D20" s="18">
        <v>8618.4</v>
      </c>
      <c r="E20" s="18" t="s">
        <v>33</v>
      </c>
      <c r="F20" s="18">
        <v>11451.7</v>
      </c>
      <c r="G20" s="18">
        <v>4645.8999999999996</v>
      </c>
      <c r="H20" s="18">
        <v>3300.7</v>
      </c>
      <c r="I20" s="18">
        <v>1337.7</v>
      </c>
      <c r="J20" s="19">
        <v>9383.2000000000007</v>
      </c>
      <c r="K20" s="18">
        <v>3822.3</v>
      </c>
      <c r="L20" s="18">
        <v>869.8</v>
      </c>
      <c r="M20" s="18">
        <v>1044.2</v>
      </c>
      <c r="N20" s="18">
        <v>1656.7</v>
      </c>
      <c r="O20" s="18">
        <v>40.5</v>
      </c>
      <c r="P20" s="18">
        <v>2442.6</v>
      </c>
      <c r="Q20" s="18">
        <v>712.7</v>
      </c>
      <c r="R20" s="18">
        <v>4260.2</v>
      </c>
      <c r="S20" s="18">
        <v>916.4</v>
      </c>
      <c r="T20" s="18">
        <v>1333.8</v>
      </c>
      <c r="U20" s="18">
        <v>931.8</v>
      </c>
      <c r="V20" s="18">
        <v>1463.8</v>
      </c>
      <c r="W20" s="18">
        <v>528.29999999999995</v>
      </c>
      <c r="X20" s="18" t="s">
        <v>33</v>
      </c>
    </row>
    <row r="21" spans="1:24" ht="13.8" x14ac:dyDescent="0.3">
      <c r="A21" s="17">
        <v>34455</v>
      </c>
      <c r="B21" s="18">
        <v>41352.5</v>
      </c>
      <c r="C21" s="18">
        <v>14399.1</v>
      </c>
      <c r="D21" s="18">
        <v>8462.2999999999993</v>
      </c>
      <c r="E21" s="18" t="s">
        <v>33</v>
      </c>
      <c r="F21" s="18">
        <v>11759.3</v>
      </c>
      <c r="G21" s="18">
        <v>4672.1000000000004</v>
      </c>
      <c r="H21" s="18">
        <v>3214.9</v>
      </c>
      <c r="I21" s="18">
        <v>1528.6</v>
      </c>
      <c r="J21" s="19">
        <v>10018.200000000001</v>
      </c>
      <c r="K21" s="18">
        <v>4380.8999999999996</v>
      </c>
      <c r="L21" s="18">
        <v>785.9</v>
      </c>
      <c r="M21" s="18">
        <v>1039.5</v>
      </c>
      <c r="N21" s="18">
        <v>1564.8</v>
      </c>
      <c r="O21" s="18">
        <v>37.799999999999997</v>
      </c>
      <c r="P21" s="18">
        <v>2359.8000000000002</v>
      </c>
      <c r="Q21" s="18">
        <v>757.3</v>
      </c>
      <c r="R21" s="18">
        <v>4069.3</v>
      </c>
      <c r="S21" s="18">
        <v>943.7</v>
      </c>
      <c r="T21" s="18">
        <v>1337.2</v>
      </c>
      <c r="U21" s="18">
        <v>1143.9000000000001</v>
      </c>
      <c r="V21" s="18">
        <v>1247.2</v>
      </c>
      <c r="W21" s="18">
        <v>541.70000000000005</v>
      </c>
      <c r="X21" s="18" t="s">
        <v>33</v>
      </c>
    </row>
    <row r="22" spans="1:24" ht="13.8" x14ac:dyDescent="0.3">
      <c r="A22" s="17">
        <v>34486</v>
      </c>
      <c r="B22" s="18">
        <v>42603</v>
      </c>
      <c r="C22" s="18">
        <v>14605</v>
      </c>
      <c r="D22" s="18">
        <v>8728</v>
      </c>
      <c r="E22" s="18" t="s">
        <v>33</v>
      </c>
      <c r="F22" s="18">
        <v>12649</v>
      </c>
      <c r="G22" s="18">
        <v>4994</v>
      </c>
      <c r="H22" s="18">
        <v>3470</v>
      </c>
      <c r="I22" s="18">
        <v>1293</v>
      </c>
      <c r="J22" s="19">
        <v>10188</v>
      </c>
      <c r="K22" s="18">
        <v>4417</v>
      </c>
      <c r="L22" s="18">
        <v>934</v>
      </c>
      <c r="M22" s="18">
        <v>1173</v>
      </c>
      <c r="N22" s="18">
        <v>1454</v>
      </c>
      <c r="O22" s="18">
        <v>1090</v>
      </c>
      <c r="P22" s="18">
        <v>2101</v>
      </c>
      <c r="Q22" s="18">
        <v>1009.4</v>
      </c>
      <c r="R22" s="18">
        <v>4571</v>
      </c>
      <c r="S22" s="18">
        <v>1231</v>
      </c>
      <c r="T22" s="18">
        <v>1341</v>
      </c>
      <c r="U22" s="18">
        <v>1035</v>
      </c>
      <c r="V22" s="18">
        <v>1386</v>
      </c>
      <c r="W22" s="18">
        <v>568</v>
      </c>
      <c r="X22" s="18">
        <v>298</v>
      </c>
    </row>
    <row r="23" spans="1:24" ht="13.8" x14ac:dyDescent="0.3">
      <c r="A23" s="17">
        <v>34516</v>
      </c>
      <c r="B23" s="18">
        <v>38417</v>
      </c>
      <c r="C23" s="18">
        <v>11849</v>
      </c>
      <c r="D23" s="18">
        <v>7844</v>
      </c>
      <c r="E23" s="18" t="s">
        <v>33</v>
      </c>
      <c r="F23" s="18">
        <v>12264</v>
      </c>
      <c r="G23" s="18">
        <v>4805</v>
      </c>
      <c r="H23" s="18">
        <v>3326</v>
      </c>
      <c r="I23" s="18">
        <v>1317</v>
      </c>
      <c r="J23" s="19">
        <v>7642</v>
      </c>
      <c r="K23" s="18">
        <v>4207</v>
      </c>
      <c r="L23" s="18">
        <v>797</v>
      </c>
      <c r="M23" s="18">
        <v>1094</v>
      </c>
      <c r="N23" s="18">
        <v>1433</v>
      </c>
      <c r="O23" s="18">
        <v>893</v>
      </c>
      <c r="P23" s="18">
        <v>1894</v>
      </c>
      <c r="Q23" s="18">
        <v>970.4</v>
      </c>
      <c r="R23" s="18">
        <v>4358</v>
      </c>
      <c r="S23" s="18">
        <v>978</v>
      </c>
      <c r="T23" s="18">
        <v>1566</v>
      </c>
      <c r="U23" s="18">
        <v>969</v>
      </c>
      <c r="V23" s="18">
        <v>1292</v>
      </c>
      <c r="W23" s="18">
        <v>673</v>
      </c>
      <c r="X23" s="18">
        <v>336</v>
      </c>
    </row>
    <row r="24" spans="1:24" ht="13.8" x14ac:dyDescent="0.3">
      <c r="A24" s="17">
        <v>34547</v>
      </c>
      <c r="B24" s="18">
        <v>42593</v>
      </c>
      <c r="C24" s="18">
        <v>14368</v>
      </c>
      <c r="D24" s="18">
        <v>8283</v>
      </c>
      <c r="E24" s="18" t="s">
        <v>33</v>
      </c>
      <c r="F24" s="18">
        <v>13332</v>
      </c>
      <c r="G24" s="18">
        <v>5247</v>
      </c>
      <c r="H24" s="18">
        <v>3430</v>
      </c>
      <c r="I24" s="18">
        <v>1396</v>
      </c>
      <c r="J24" s="19">
        <v>9912</v>
      </c>
      <c r="K24" s="18">
        <v>4455</v>
      </c>
      <c r="L24" s="18">
        <v>929</v>
      </c>
      <c r="M24" s="18">
        <v>1062</v>
      </c>
      <c r="N24" s="18">
        <v>1424</v>
      </c>
      <c r="O24" s="18">
        <v>950</v>
      </c>
      <c r="P24" s="18">
        <v>2002</v>
      </c>
      <c r="Q24" s="18">
        <v>926.4</v>
      </c>
      <c r="R24" s="18">
        <v>4895</v>
      </c>
      <c r="S24" s="18">
        <v>1054</v>
      </c>
      <c r="T24" s="18">
        <v>1604</v>
      </c>
      <c r="U24" s="18">
        <v>1120</v>
      </c>
      <c r="V24" s="18">
        <v>1469</v>
      </c>
      <c r="W24" s="18">
        <v>657</v>
      </c>
      <c r="X24" s="18">
        <v>316</v>
      </c>
    </row>
    <row r="25" spans="1:24" ht="13.8" x14ac:dyDescent="0.3">
      <c r="A25" s="17">
        <v>34578</v>
      </c>
      <c r="B25" s="18">
        <v>42890</v>
      </c>
      <c r="C25" s="18">
        <v>14601</v>
      </c>
      <c r="D25" s="18">
        <v>8733</v>
      </c>
      <c r="E25" s="18" t="s">
        <v>33</v>
      </c>
      <c r="F25" s="18">
        <v>12676</v>
      </c>
      <c r="G25" s="18">
        <v>5289</v>
      </c>
      <c r="H25" s="18">
        <v>3670</v>
      </c>
      <c r="I25" s="18">
        <v>1356</v>
      </c>
      <c r="J25" s="19">
        <v>10220</v>
      </c>
      <c r="K25" s="18">
        <v>4381</v>
      </c>
      <c r="L25" s="18">
        <v>1061</v>
      </c>
      <c r="M25" s="18">
        <v>1087</v>
      </c>
      <c r="N25" s="18">
        <v>1594</v>
      </c>
      <c r="O25" s="18">
        <v>1138</v>
      </c>
      <c r="P25" s="18">
        <v>2042</v>
      </c>
      <c r="Q25" s="18">
        <v>628.5</v>
      </c>
      <c r="R25" s="18">
        <v>4556</v>
      </c>
      <c r="S25" s="18">
        <v>978</v>
      </c>
      <c r="T25" s="18">
        <v>1616</v>
      </c>
      <c r="U25" s="18">
        <v>1290</v>
      </c>
      <c r="V25" s="18">
        <v>1405</v>
      </c>
      <c r="W25" s="18">
        <v>644</v>
      </c>
      <c r="X25" s="18">
        <v>313</v>
      </c>
    </row>
    <row r="26" spans="1:24" ht="13.8" x14ac:dyDescent="0.3">
      <c r="A26" s="17">
        <v>34608</v>
      </c>
      <c r="B26" s="18">
        <v>44313</v>
      </c>
      <c r="C26" s="18">
        <v>14990</v>
      </c>
      <c r="D26" s="18">
        <v>9390</v>
      </c>
      <c r="E26" s="18" t="s">
        <v>33</v>
      </c>
      <c r="F26" s="18">
        <v>12681</v>
      </c>
      <c r="G26" s="18">
        <v>5131</v>
      </c>
      <c r="H26" s="18">
        <v>3821</v>
      </c>
      <c r="I26" s="18">
        <v>1593</v>
      </c>
      <c r="J26" s="19">
        <v>10490</v>
      </c>
      <c r="K26" s="18">
        <v>4500</v>
      </c>
      <c r="L26" s="18">
        <v>1075</v>
      </c>
      <c r="M26" s="18">
        <v>1145</v>
      </c>
      <c r="N26" s="18">
        <v>1678</v>
      </c>
      <c r="O26" s="18">
        <v>1156</v>
      </c>
      <c r="P26" s="18">
        <v>2227</v>
      </c>
      <c r="Q26" s="18">
        <v>618.4</v>
      </c>
      <c r="R26" s="18">
        <v>4712</v>
      </c>
      <c r="S26" s="18">
        <v>1007</v>
      </c>
      <c r="T26" s="18">
        <v>1622</v>
      </c>
      <c r="U26" s="18">
        <v>1212</v>
      </c>
      <c r="V26" s="18">
        <v>1291</v>
      </c>
      <c r="W26" s="18">
        <v>756</v>
      </c>
      <c r="X26" s="18">
        <v>383</v>
      </c>
    </row>
    <row r="27" spans="1:24" ht="13.8" x14ac:dyDescent="0.3">
      <c r="A27" s="17">
        <v>34639</v>
      </c>
      <c r="B27" s="18">
        <v>44855</v>
      </c>
      <c r="C27" s="18">
        <v>15147</v>
      </c>
      <c r="D27" s="18">
        <v>9297</v>
      </c>
      <c r="E27" s="18" t="s">
        <v>33</v>
      </c>
      <c r="F27" s="18">
        <v>12593</v>
      </c>
      <c r="G27" s="18">
        <v>5309</v>
      </c>
      <c r="H27" s="18">
        <v>3956</v>
      </c>
      <c r="I27" s="18">
        <v>1668</v>
      </c>
      <c r="J27" s="19">
        <v>10590</v>
      </c>
      <c r="K27" s="18">
        <v>4557</v>
      </c>
      <c r="L27" s="18">
        <v>1102</v>
      </c>
      <c r="M27" s="18">
        <v>1310</v>
      </c>
      <c r="N27" s="18">
        <v>1743</v>
      </c>
      <c r="O27" s="18">
        <v>1219</v>
      </c>
      <c r="P27" s="18">
        <v>1934</v>
      </c>
      <c r="Q27" s="18">
        <v>648</v>
      </c>
      <c r="R27" s="18">
        <v>4412</v>
      </c>
      <c r="S27" s="18">
        <v>970</v>
      </c>
      <c r="T27" s="18">
        <v>1686</v>
      </c>
      <c r="U27" s="18">
        <v>1033</v>
      </c>
      <c r="V27" s="18">
        <v>1621</v>
      </c>
      <c r="W27" s="18">
        <v>966</v>
      </c>
      <c r="X27" s="18">
        <v>584</v>
      </c>
    </row>
    <row r="28" spans="1:24" ht="13.8" x14ac:dyDescent="0.3">
      <c r="A28" s="17">
        <v>34669</v>
      </c>
      <c r="B28" s="18">
        <v>46015</v>
      </c>
      <c r="C28" s="18">
        <v>14089</v>
      </c>
      <c r="D28" s="18">
        <v>10634</v>
      </c>
      <c r="E28" s="18" t="s">
        <v>33</v>
      </c>
      <c r="F28" s="18">
        <v>13408</v>
      </c>
      <c r="G28" s="18">
        <v>5730</v>
      </c>
      <c r="H28" s="18">
        <v>4333</v>
      </c>
      <c r="I28" s="18">
        <v>1730</v>
      </c>
      <c r="J28" s="19">
        <v>9825</v>
      </c>
      <c r="K28" s="18">
        <v>4264</v>
      </c>
      <c r="L28" s="18">
        <v>1036</v>
      </c>
      <c r="M28" s="18">
        <v>1324</v>
      </c>
      <c r="N28" s="18">
        <v>1939</v>
      </c>
      <c r="O28" s="18">
        <v>1560</v>
      </c>
      <c r="P28" s="18">
        <v>2478</v>
      </c>
      <c r="Q28" s="18">
        <v>798</v>
      </c>
      <c r="R28" s="18">
        <v>4663</v>
      </c>
      <c r="S28" s="18">
        <v>999</v>
      </c>
      <c r="T28" s="18">
        <v>1897</v>
      </c>
      <c r="U28" s="18">
        <v>1195</v>
      </c>
      <c r="V28" s="18">
        <v>1639</v>
      </c>
      <c r="W28" s="18">
        <v>1043</v>
      </c>
      <c r="X28" s="18">
        <v>465</v>
      </c>
    </row>
    <row r="29" spans="1:24" ht="13.8" x14ac:dyDescent="0.3">
      <c r="A29" s="17">
        <v>34700</v>
      </c>
      <c r="B29" s="18">
        <v>42841</v>
      </c>
      <c r="C29" s="18">
        <v>13992</v>
      </c>
      <c r="D29" s="18">
        <v>8899</v>
      </c>
      <c r="E29" s="18" t="s">
        <v>33</v>
      </c>
      <c r="F29" s="18">
        <v>12343</v>
      </c>
      <c r="G29" s="18">
        <v>5029</v>
      </c>
      <c r="H29" s="18">
        <v>3638</v>
      </c>
      <c r="I29" s="18">
        <v>1864</v>
      </c>
      <c r="J29" s="19">
        <v>10002</v>
      </c>
      <c r="K29" s="18">
        <v>3990</v>
      </c>
      <c r="L29" s="18">
        <v>883</v>
      </c>
      <c r="M29" s="18">
        <v>1151</v>
      </c>
      <c r="N29" s="18">
        <v>1697</v>
      </c>
      <c r="O29" s="18">
        <v>1172</v>
      </c>
      <c r="P29" s="18">
        <v>1929</v>
      </c>
      <c r="Q29" s="18">
        <v>744.9</v>
      </c>
      <c r="R29" s="18">
        <v>4436</v>
      </c>
      <c r="S29" s="18">
        <v>1022</v>
      </c>
      <c r="T29" s="18">
        <v>1625</v>
      </c>
      <c r="U29" s="18">
        <v>948</v>
      </c>
      <c r="V29" s="18">
        <v>1435</v>
      </c>
      <c r="W29" s="18">
        <v>836</v>
      </c>
      <c r="X29" s="18">
        <v>514</v>
      </c>
    </row>
    <row r="30" spans="1:24" ht="13.8" x14ac:dyDescent="0.3">
      <c r="A30" s="17">
        <v>34731</v>
      </c>
      <c r="B30" s="18">
        <v>44321</v>
      </c>
      <c r="C30" s="18">
        <v>13815</v>
      </c>
      <c r="D30" s="18">
        <v>9526</v>
      </c>
      <c r="E30" s="18" t="s">
        <v>33</v>
      </c>
      <c r="F30" s="18">
        <v>14024</v>
      </c>
      <c r="G30" s="18">
        <v>5746</v>
      </c>
      <c r="H30" s="18">
        <v>3734</v>
      </c>
      <c r="I30" s="18">
        <v>1364</v>
      </c>
      <c r="J30" s="19">
        <v>10141</v>
      </c>
      <c r="K30" s="18">
        <v>3674</v>
      </c>
      <c r="L30" s="18">
        <v>974</v>
      </c>
      <c r="M30" s="18">
        <v>1259</v>
      </c>
      <c r="N30" s="18">
        <v>1737</v>
      </c>
      <c r="O30" s="18">
        <v>1214</v>
      </c>
      <c r="P30" s="18">
        <v>2066</v>
      </c>
      <c r="Q30" s="18">
        <v>1085.5</v>
      </c>
      <c r="R30" s="18">
        <v>5029</v>
      </c>
      <c r="S30" s="18">
        <v>1034</v>
      </c>
      <c r="T30" s="18">
        <v>1983</v>
      </c>
      <c r="U30" s="18">
        <v>1189</v>
      </c>
      <c r="V30" s="18">
        <v>1541</v>
      </c>
      <c r="W30" s="18">
        <v>899</v>
      </c>
      <c r="X30" s="18">
        <v>318</v>
      </c>
    </row>
    <row r="31" spans="1:24" ht="13.8" x14ac:dyDescent="0.3">
      <c r="A31" s="17">
        <v>34759</v>
      </c>
      <c r="B31" s="18">
        <v>51815</v>
      </c>
      <c r="C31" s="18">
        <v>15639</v>
      </c>
      <c r="D31" s="18">
        <v>11295</v>
      </c>
      <c r="E31" s="18" t="s">
        <v>33</v>
      </c>
      <c r="F31" s="18">
        <v>15991</v>
      </c>
      <c r="G31" s="18">
        <v>6813</v>
      </c>
      <c r="H31" s="18">
        <v>4477</v>
      </c>
      <c r="I31" s="18">
        <v>1633</v>
      </c>
      <c r="J31" s="19">
        <v>11719</v>
      </c>
      <c r="K31" s="18">
        <v>3921</v>
      </c>
      <c r="L31" s="18">
        <v>1140</v>
      </c>
      <c r="M31" s="18">
        <v>1288</v>
      </c>
      <c r="N31" s="18">
        <v>1906</v>
      </c>
      <c r="O31" s="18">
        <v>1506</v>
      </c>
      <c r="P31" s="18">
        <v>2750</v>
      </c>
      <c r="Q31" s="18">
        <v>1070.0999999999999</v>
      </c>
      <c r="R31" s="18">
        <v>5581</v>
      </c>
      <c r="S31" s="18">
        <v>1235</v>
      </c>
      <c r="T31" s="18">
        <v>2481</v>
      </c>
      <c r="U31" s="18">
        <v>1305</v>
      </c>
      <c r="V31" s="18">
        <v>1793</v>
      </c>
      <c r="W31" s="18">
        <v>1102</v>
      </c>
      <c r="X31" s="18">
        <v>518</v>
      </c>
    </row>
    <row r="32" spans="1:24" ht="13.8" x14ac:dyDescent="0.3">
      <c r="A32" s="17">
        <v>34790</v>
      </c>
      <c r="B32" s="18">
        <v>47166</v>
      </c>
      <c r="C32" s="18">
        <v>13984</v>
      </c>
      <c r="D32" s="18">
        <v>11017</v>
      </c>
      <c r="E32" s="18" t="s">
        <v>33</v>
      </c>
      <c r="F32" s="18">
        <v>14425</v>
      </c>
      <c r="G32" s="18">
        <v>5818</v>
      </c>
      <c r="H32" s="18">
        <v>4232</v>
      </c>
      <c r="I32" s="18">
        <v>1427</v>
      </c>
      <c r="J32" s="19">
        <v>10601</v>
      </c>
      <c r="K32" s="18">
        <v>3383</v>
      </c>
      <c r="L32" s="18">
        <v>1139</v>
      </c>
      <c r="M32" s="18">
        <v>1236</v>
      </c>
      <c r="N32" s="18">
        <v>1944</v>
      </c>
      <c r="O32" s="18">
        <v>1481</v>
      </c>
      <c r="P32" s="18">
        <v>2802</v>
      </c>
      <c r="Q32" s="18">
        <v>896.4</v>
      </c>
      <c r="R32" s="18">
        <v>5287</v>
      </c>
      <c r="S32" s="18">
        <v>1133</v>
      </c>
      <c r="T32" s="18">
        <v>2046</v>
      </c>
      <c r="U32" s="18">
        <v>1110</v>
      </c>
      <c r="V32" s="18">
        <v>1530</v>
      </c>
      <c r="W32" s="18">
        <v>1082</v>
      </c>
      <c r="X32" s="18">
        <v>383</v>
      </c>
    </row>
    <row r="33" spans="1:24" ht="13.8" x14ac:dyDescent="0.3">
      <c r="A33" s="17">
        <v>34820</v>
      </c>
      <c r="B33" s="18">
        <v>49106</v>
      </c>
      <c r="C33" s="18">
        <v>15201</v>
      </c>
      <c r="D33" s="18">
        <v>10528</v>
      </c>
      <c r="E33" s="18" t="s">
        <v>33</v>
      </c>
      <c r="F33" s="18">
        <v>14533</v>
      </c>
      <c r="G33" s="18">
        <v>6292</v>
      </c>
      <c r="H33" s="18">
        <v>4350</v>
      </c>
      <c r="I33" s="18">
        <v>1797</v>
      </c>
      <c r="J33" s="19">
        <v>11420</v>
      </c>
      <c r="K33" s="18">
        <v>3781</v>
      </c>
      <c r="L33" s="18">
        <v>1066</v>
      </c>
      <c r="M33" s="18">
        <v>1267</v>
      </c>
      <c r="N33" s="18">
        <v>1825</v>
      </c>
      <c r="O33" s="18">
        <v>1597</v>
      </c>
      <c r="P33" s="18">
        <v>2410</v>
      </c>
      <c r="Q33" s="18">
        <v>831</v>
      </c>
      <c r="R33" s="18">
        <v>5035</v>
      </c>
      <c r="S33" s="18">
        <v>1397</v>
      </c>
      <c r="T33" s="18">
        <v>2056</v>
      </c>
      <c r="U33" s="18">
        <v>1113</v>
      </c>
      <c r="V33" s="18">
        <v>1726</v>
      </c>
      <c r="W33" s="18">
        <v>981</v>
      </c>
      <c r="X33" s="18">
        <v>493</v>
      </c>
    </row>
    <row r="34" spans="1:24" ht="13.8" x14ac:dyDescent="0.3">
      <c r="A34" s="17">
        <v>34851</v>
      </c>
      <c r="B34" s="18">
        <v>48558</v>
      </c>
      <c r="C34" s="18">
        <v>14642</v>
      </c>
      <c r="D34" s="18">
        <v>9658</v>
      </c>
      <c r="E34" s="18" t="s">
        <v>33</v>
      </c>
      <c r="F34" s="18">
        <v>15819</v>
      </c>
      <c r="G34" s="18">
        <v>6633</v>
      </c>
      <c r="H34" s="18">
        <v>4137</v>
      </c>
      <c r="I34" s="18">
        <v>1766</v>
      </c>
      <c r="J34" s="19">
        <v>10938</v>
      </c>
      <c r="K34" s="18">
        <v>3704</v>
      </c>
      <c r="L34" s="18">
        <v>966</v>
      </c>
      <c r="M34" s="18">
        <v>1159</v>
      </c>
      <c r="N34" s="18">
        <v>1756</v>
      </c>
      <c r="O34" s="18">
        <v>1212</v>
      </c>
      <c r="P34" s="18">
        <v>2239</v>
      </c>
      <c r="Q34" s="18">
        <v>946.7</v>
      </c>
      <c r="R34" s="18">
        <v>5542</v>
      </c>
      <c r="S34" s="18">
        <v>1231</v>
      </c>
      <c r="T34" s="18">
        <v>2238</v>
      </c>
      <c r="U34" s="18">
        <v>1299</v>
      </c>
      <c r="V34" s="18">
        <v>1864</v>
      </c>
      <c r="W34" s="18">
        <v>968</v>
      </c>
      <c r="X34" s="18">
        <v>394</v>
      </c>
    </row>
    <row r="35" spans="1:24" ht="13.8" x14ac:dyDescent="0.3">
      <c r="A35" s="17">
        <v>34881</v>
      </c>
      <c r="B35" s="18">
        <v>43678</v>
      </c>
      <c r="C35" s="18">
        <v>11901</v>
      </c>
      <c r="D35" s="18">
        <v>9168</v>
      </c>
      <c r="E35" s="18" t="s">
        <v>33</v>
      </c>
      <c r="F35" s="18">
        <v>15083</v>
      </c>
      <c r="G35" s="18">
        <v>6090</v>
      </c>
      <c r="H35" s="18">
        <v>3945</v>
      </c>
      <c r="I35" s="18">
        <v>1550</v>
      </c>
      <c r="J35" s="19">
        <v>8435</v>
      </c>
      <c r="K35" s="18">
        <v>3466</v>
      </c>
      <c r="L35" s="18">
        <v>929</v>
      </c>
      <c r="M35" s="18">
        <v>1044</v>
      </c>
      <c r="N35" s="18">
        <v>1699</v>
      </c>
      <c r="O35" s="18">
        <v>1198</v>
      </c>
      <c r="P35" s="18">
        <v>2172</v>
      </c>
      <c r="Q35" s="18">
        <v>985.7</v>
      </c>
      <c r="R35" s="18">
        <v>5474</v>
      </c>
      <c r="S35" s="18">
        <v>1237</v>
      </c>
      <c r="T35" s="18">
        <v>2111</v>
      </c>
      <c r="U35" s="18">
        <v>1267</v>
      </c>
      <c r="V35" s="18">
        <v>1475</v>
      </c>
      <c r="W35" s="18">
        <v>818</v>
      </c>
      <c r="X35" s="18">
        <v>316</v>
      </c>
    </row>
    <row r="36" spans="1:24" ht="13.8" x14ac:dyDescent="0.3">
      <c r="A36" s="17">
        <v>34912</v>
      </c>
      <c r="B36" s="18">
        <v>48224</v>
      </c>
      <c r="C36" s="18">
        <v>15021</v>
      </c>
      <c r="D36" s="18">
        <v>9937</v>
      </c>
      <c r="E36" s="18" t="s">
        <v>33</v>
      </c>
      <c r="F36" s="18">
        <v>15434</v>
      </c>
      <c r="G36" s="18">
        <v>6491</v>
      </c>
      <c r="H36" s="18">
        <v>4203</v>
      </c>
      <c r="I36" s="18">
        <v>1470</v>
      </c>
      <c r="J36" s="19">
        <v>10834</v>
      </c>
      <c r="K36" s="18">
        <v>4187</v>
      </c>
      <c r="L36" s="18">
        <v>1039</v>
      </c>
      <c r="M36" s="18">
        <v>1075</v>
      </c>
      <c r="N36" s="18">
        <v>1760</v>
      </c>
      <c r="O36" s="18">
        <v>1400</v>
      </c>
      <c r="P36" s="18">
        <v>2307</v>
      </c>
      <c r="Q36" s="18">
        <v>881.4</v>
      </c>
      <c r="R36" s="18">
        <v>5435</v>
      </c>
      <c r="S36" s="18">
        <v>1156</v>
      </c>
      <c r="T36" s="18">
        <v>2202</v>
      </c>
      <c r="U36" s="18">
        <v>1417</v>
      </c>
      <c r="V36" s="18">
        <v>1716</v>
      </c>
      <c r="W36" s="18">
        <v>915</v>
      </c>
      <c r="X36" s="18">
        <v>337</v>
      </c>
    </row>
    <row r="37" spans="1:24" ht="13.8" x14ac:dyDescent="0.3">
      <c r="A37" s="17">
        <v>34943</v>
      </c>
      <c r="B37" s="18">
        <v>49066</v>
      </c>
      <c r="C37" s="18">
        <v>14840</v>
      </c>
      <c r="D37" s="18">
        <v>10324</v>
      </c>
      <c r="E37" s="18" t="s">
        <v>33</v>
      </c>
      <c r="F37" s="18">
        <v>15528</v>
      </c>
      <c r="G37" s="18">
        <v>6205</v>
      </c>
      <c r="H37" s="18">
        <v>4232</v>
      </c>
      <c r="I37" s="18">
        <v>1615</v>
      </c>
      <c r="J37" s="19">
        <v>10778</v>
      </c>
      <c r="K37" s="18">
        <v>4062</v>
      </c>
      <c r="L37" s="18">
        <v>1063</v>
      </c>
      <c r="M37" s="18">
        <v>1112</v>
      </c>
      <c r="N37" s="18">
        <v>1912</v>
      </c>
      <c r="O37" s="18">
        <v>1217</v>
      </c>
      <c r="P37" s="18">
        <v>2557</v>
      </c>
      <c r="Q37" s="18">
        <v>959.6</v>
      </c>
      <c r="R37" s="18">
        <v>5685</v>
      </c>
      <c r="S37" s="18">
        <v>1181</v>
      </c>
      <c r="T37" s="18">
        <v>2065</v>
      </c>
      <c r="U37" s="18">
        <v>1306</v>
      </c>
      <c r="V37" s="18">
        <v>1654</v>
      </c>
      <c r="W37" s="18">
        <v>854</v>
      </c>
      <c r="X37" s="18">
        <v>309</v>
      </c>
    </row>
    <row r="38" spans="1:24" ht="13.8" x14ac:dyDescent="0.3">
      <c r="A38" s="17">
        <v>34973</v>
      </c>
      <c r="B38" s="18">
        <v>51031</v>
      </c>
      <c r="C38" s="18">
        <v>15742</v>
      </c>
      <c r="D38" s="18">
        <v>10996</v>
      </c>
      <c r="E38" s="18" t="s">
        <v>33</v>
      </c>
      <c r="F38" s="18">
        <v>15623</v>
      </c>
      <c r="G38" s="18">
        <v>6278</v>
      </c>
      <c r="H38" s="18">
        <v>4254</v>
      </c>
      <c r="I38" s="18">
        <v>1726</v>
      </c>
      <c r="J38" s="19">
        <v>11429</v>
      </c>
      <c r="K38" s="18">
        <v>4313</v>
      </c>
      <c r="L38" s="18">
        <v>1115</v>
      </c>
      <c r="M38" s="18">
        <v>1215</v>
      </c>
      <c r="N38" s="18">
        <v>2070</v>
      </c>
      <c r="O38" s="18">
        <v>1491</v>
      </c>
      <c r="P38" s="18">
        <v>2451</v>
      </c>
      <c r="Q38" s="18">
        <v>1097.4000000000001</v>
      </c>
      <c r="R38" s="18">
        <v>5510</v>
      </c>
      <c r="S38" s="18">
        <v>1223</v>
      </c>
      <c r="T38" s="18">
        <v>2126</v>
      </c>
      <c r="U38" s="18">
        <v>1541</v>
      </c>
      <c r="V38" s="18">
        <v>1389</v>
      </c>
      <c r="W38" s="18">
        <v>912</v>
      </c>
      <c r="X38" s="18">
        <v>382</v>
      </c>
    </row>
    <row r="39" spans="1:24" ht="13.8" x14ac:dyDescent="0.3">
      <c r="A39" s="17">
        <v>35004</v>
      </c>
      <c r="B39" s="18">
        <v>49911</v>
      </c>
      <c r="C39" s="18">
        <v>15046</v>
      </c>
      <c r="D39" s="18">
        <v>10911</v>
      </c>
      <c r="E39" s="18" t="s">
        <v>33</v>
      </c>
      <c r="F39" s="18">
        <v>15235</v>
      </c>
      <c r="G39" s="18">
        <v>6033</v>
      </c>
      <c r="H39" s="18">
        <v>4331</v>
      </c>
      <c r="I39" s="18">
        <v>1742</v>
      </c>
      <c r="J39" s="19">
        <v>11078</v>
      </c>
      <c r="K39" s="18">
        <v>3968</v>
      </c>
      <c r="L39" s="18">
        <v>1100</v>
      </c>
      <c r="M39" s="18">
        <v>1159</v>
      </c>
      <c r="N39" s="18">
        <v>1914</v>
      </c>
      <c r="O39" s="18">
        <v>1580</v>
      </c>
      <c r="P39" s="18">
        <v>2510</v>
      </c>
      <c r="Q39" s="18">
        <v>1124.7</v>
      </c>
      <c r="R39" s="18">
        <v>5442</v>
      </c>
      <c r="S39" s="18">
        <v>1202</v>
      </c>
      <c r="T39" s="18">
        <v>2055</v>
      </c>
      <c r="U39" s="18">
        <v>1317</v>
      </c>
      <c r="V39" s="18">
        <v>1459</v>
      </c>
      <c r="W39" s="18">
        <v>1015</v>
      </c>
      <c r="X39" s="18">
        <v>428</v>
      </c>
    </row>
    <row r="40" spans="1:24" ht="13.8" x14ac:dyDescent="0.3">
      <c r="A40" s="17">
        <v>35034</v>
      </c>
      <c r="B40" s="18">
        <v>50058</v>
      </c>
      <c r="C40" s="18">
        <v>13567</v>
      </c>
      <c r="D40" s="18">
        <v>11348</v>
      </c>
      <c r="E40" s="18" t="s">
        <v>33</v>
      </c>
      <c r="F40" s="18">
        <v>16471</v>
      </c>
      <c r="G40" s="18">
        <v>6803</v>
      </c>
      <c r="H40" s="18">
        <v>4406</v>
      </c>
      <c r="I40" s="18">
        <v>1571</v>
      </c>
      <c r="J40" s="19">
        <v>9732</v>
      </c>
      <c r="K40" s="18">
        <v>3835</v>
      </c>
      <c r="L40" s="18">
        <v>1045</v>
      </c>
      <c r="M40" s="18">
        <v>1268</v>
      </c>
      <c r="N40" s="18">
        <v>2160</v>
      </c>
      <c r="O40" s="18">
        <v>1494</v>
      </c>
      <c r="P40" s="18">
        <v>2647</v>
      </c>
      <c r="Q40" s="18">
        <v>1130.3</v>
      </c>
      <c r="R40" s="18">
        <v>5873</v>
      </c>
      <c r="S40" s="18">
        <v>1181</v>
      </c>
      <c r="T40" s="18">
        <v>2399</v>
      </c>
      <c r="U40" s="18">
        <v>1521</v>
      </c>
      <c r="V40" s="18">
        <v>1702</v>
      </c>
      <c r="W40" s="18">
        <v>1046</v>
      </c>
      <c r="X40" s="18">
        <v>389</v>
      </c>
    </row>
    <row r="41" spans="1:24" ht="13.8" x14ac:dyDescent="0.3">
      <c r="A41" s="17">
        <v>35065</v>
      </c>
      <c r="B41" s="18">
        <v>47017</v>
      </c>
      <c r="C41" s="18">
        <v>14568</v>
      </c>
      <c r="D41" s="18">
        <v>10222</v>
      </c>
      <c r="E41" s="18" t="s">
        <v>33</v>
      </c>
      <c r="F41" s="18">
        <v>14567</v>
      </c>
      <c r="G41" s="18">
        <v>5702</v>
      </c>
      <c r="H41" s="18">
        <v>3767</v>
      </c>
      <c r="I41" s="18">
        <v>1508</v>
      </c>
      <c r="J41" s="19">
        <v>10295</v>
      </c>
      <c r="K41" s="18">
        <v>4273</v>
      </c>
      <c r="L41" s="18">
        <v>981</v>
      </c>
      <c r="M41" s="18">
        <v>1206</v>
      </c>
      <c r="N41" s="18">
        <v>1904</v>
      </c>
      <c r="O41" s="18">
        <v>1256</v>
      </c>
      <c r="P41" s="18">
        <v>2341</v>
      </c>
      <c r="Q41" s="18">
        <v>929.2</v>
      </c>
      <c r="R41" s="18">
        <v>5189</v>
      </c>
      <c r="S41" s="18">
        <v>980</v>
      </c>
      <c r="T41" s="18">
        <v>1905</v>
      </c>
      <c r="U41" s="18">
        <v>1267</v>
      </c>
      <c r="V41" s="18">
        <v>1550</v>
      </c>
      <c r="W41" s="18">
        <v>828</v>
      </c>
      <c r="X41" s="18">
        <v>348</v>
      </c>
    </row>
    <row r="42" spans="1:24" ht="13.8" x14ac:dyDescent="0.3">
      <c r="A42" s="17">
        <v>35096</v>
      </c>
      <c r="B42" s="18">
        <v>50157</v>
      </c>
      <c r="C42" s="18">
        <v>15438</v>
      </c>
      <c r="D42" s="18">
        <v>10418</v>
      </c>
      <c r="E42" s="18" t="s">
        <v>33</v>
      </c>
      <c r="F42" s="18">
        <v>14798</v>
      </c>
      <c r="G42" s="18">
        <v>5573</v>
      </c>
      <c r="H42" s="18">
        <v>3873</v>
      </c>
      <c r="I42" s="18">
        <v>1524</v>
      </c>
      <c r="J42" s="19">
        <v>11223</v>
      </c>
      <c r="K42" s="18">
        <v>4215</v>
      </c>
      <c r="L42" s="18">
        <v>1047</v>
      </c>
      <c r="M42" s="18">
        <v>1177</v>
      </c>
      <c r="N42" s="18">
        <v>1886</v>
      </c>
      <c r="O42" s="18">
        <v>1332</v>
      </c>
      <c r="P42" s="18">
        <v>2408</v>
      </c>
      <c r="Q42" s="18">
        <v>1146.9000000000001</v>
      </c>
      <c r="R42" s="18">
        <v>5664</v>
      </c>
      <c r="S42" s="18">
        <v>913</v>
      </c>
      <c r="T42" s="18">
        <v>2026</v>
      </c>
      <c r="U42" s="18">
        <v>1357</v>
      </c>
      <c r="V42" s="18">
        <v>1277</v>
      </c>
      <c r="W42" s="18">
        <v>827</v>
      </c>
      <c r="X42" s="18">
        <v>359</v>
      </c>
    </row>
    <row r="43" spans="1:24" ht="13.8" x14ac:dyDescent="0.3">
      <c r="A43" s="17">
        <v>35125</v>
      </c>
      <c r="B43" s="18">
        <v>53811</v>
      </c>
      <c r="C43" s="18">
        <v>16031</v>
      </c>
      <c r="D43" s="18">
        <v>11383</v>
      </c>
      <c r="E43" s="18" t="s">
        <v>33</v>
      </c>
      <c r="F43" s="18">
        <v>16853</v>
      </c>
      <c r="G43" s="18">
        <v>6737</v>
      </c>
      <c r="H43" s="18">
        <v>4078</v>
      </c>
      <c r="I43" s="18">
        <v>1926</v>
      </c>
      <c r="J43" s="19">
        <v>11518</v>
      </c>
      <c r="K43" s="18">
        <v>4513</v>
      </c>
      <c r="L43" s="18">
        <v>1072</v>
      </c>
      <c r="M43" s="18">
        <v>1330</v>
      </c>
      <c r="N43" s="18">
        <v>2189</v>
      </c>
      <c r="O43" s="18">
        <v>1555</v>
      </c>
      <c r="P43" s="18">
        <v>2653</v>
      </c>
      <c r="Q43" s="18">
        <v>1092.5</v>
      </c>
      <c r="R43" s="18">
        <v>6145</v>
      </c>
      <c r="S43" s="18">
        <v>1112</v>
      </c>
      <c r="T43" s="18">
        <v>2399</v>
      </c>
      <c r="U43" s="18">
        <v>1684</v>
      </c>
      <c r="V43" s="18">
        <v>1542</v>
      </c>
      <c r="W43" s="18">
        <v>935</v>
      </c>
      <c r="X43" s="18">
        <v>385</v>
      </c>
    </row>
    <row r="44" spans="1:24" ht="13.8" x14ac:dyDescent="0.3">
      <c r="A44" s="17">
        <v>35156</v>
      </c>
      <c r="B44" s="18">
        <v>51209</v>
      </c>
      <c r="C44" s="18">
        <v>15868</v>
      </c>
      <c r="D44" s="18">
        <v>11464</v>
      </c>
      <c r="E44" s="18" t="s">
        <v>33</v>
      </c>
      <c r="F44" s="18">
        <v>16449</v>
      </c>
      <c r="G44" s="18">
        <v>6692</v>
      </c>
      <c r="H44" s="18">
        <v>4055</v>
      </c>
      <c r="I44" s="18">
        <v>1718</v>
      </c>
      <c r="J44" s="19">
        <v>11510</v>
      </c>
      <c r="K44" s="18">
        <v>4358</v>
      </c>
      <c r="L44" s="18">
        <v>1012</v>
      </c>
      <c r="M44" s="18">
        <v>1257</v>
      </c>
      <c r="N44" s="18">
        <v>1970</v>
      </c>
      <c r="O44" s="18">
        <v>1284</v>
      </c>
      <c r="P44" s="18">
        <v>3349</v>
      </c>
      <c r="Q44" s="18">
        <v>841.3</v>
      </c>
      <c r="R44" s="18">
        <v>5802</v>
      </c>
      <c r="S44" s="18">
        <v>1235</v>
      </c>
      <c r="T44" s="18">
        <v>2332</v>
      </c>
      <c r="U44" s="18">
        <v>1422</v>
      </c>
      <c r="V44" s="18">
        <v>1704</v>
      </c>
      <c r="W44" s="18">
        <v>906</v>
      </c>
      <c r="X44" s="18">
        <v>323</v>
      </c>
    </row>
    <row r="45" spans="1:24" ht="13.8" x14ac:dyDescent="0.3">
      <c r="A45" s="17">
        <v>35186</v>
      </c>
      <c r="B45" s="18">
        <v>52398</v>
      </c>
      <c r="C45" s="18">
        <v>16173</v>
      </c>
      <c r="D45" s="18">
        <v>11487</v>
      </c>
      <c r="E45" s="18" t="s">
        <v>33</v>
      </c>
      <c r="F45" s="18">
        <v>16225</v>
      </c>
      <c r="G45" s="18">
        <v>6588</v>
      </c>
      <c r="H45" s="18">
        <v>4396</v>
      </c>
      <c r="I45" s="18">
        <v>1789</v>
      </c>
      <c r="J45" s="19">
        <v>11441</v>
      </c>
      <c r="K45" s="18">
        <v>4733</v>
      </c>
      <c r="L45" s="18">
        <v>1077</v>
      </c>
      <c r="M45" s="18">
        <v>1139</v>
      </c>
      <c r="N45" s="18">
        <v>2052</v>
      </c>
      <c r="O45" s="18">
        <v>1344</v>
      </c>
      <c r="P45" s="18">
        <v>3166</v>
      </c>
      <c r="Q45" s="18">
        <v>881.6</v>
      </c>
      <c r="R45" s="18">
        <v>5946</v>
      </c>
      <c r="S45" s="18">
        <v>1289</v>
      </c>
      <c r="T45" s="18">
        <v>2188</v>
      </c>
      <c r="U45" s="18">
        <v>1360</v>
      </c>
      <c r="V45" s="18">
        <v>1752</v>
      </c>
      <c r="W45" s="18">
        <v>988</v>
      </c>
      <c r="X45" s="18">
        <v>405</v>
      </c>
    </row>
    <row r="46" spans="1:24" ht="13.8" x14ac:dyDescent="0.3">
      <c r="A46" s="17">
        <v>35217</v>
      </c>
      <c r="B46" s="18">
        <v>50723</v>
      </c>
      <c r="C46" s="18">
        <v>15583</v>
      </c>
      <c r="D46" s="18">
        <v>10573</v>
      </c>
      <c r="E46" s="18" t="s">
        <v>33</v>
      </c>
      <c r="F46" s="18">
        <v>15580</v>
      </c>
      <c r="G46" s="18">
        <v>6493</v>
      </c>
      <c r="H46" s="18">
        <v>4410</v>
      </c>
      <c r="I46" s="18">
        <v>1900</v>
      </c>
      <c r="J46" s="19">
        <v>11017</v>
      </c>
      <c r="K46" s="18">
        <v>4567</v>
      </c>
      <c r="L46" s="18">
        <v>999</v>
      </c>
      <c r="M46" s="18">
        <v>1153</v>
      </c>
      <c r="N46" s="18">
        <v>1918</v>
      </c>
      <c r="O46" s="18">
        <v>1375</v>
      </c>
      <c r="P46" s="18">
        <v>2708</v>
      </c>
      <c r="Q46" s="18">
        <v>771.6</v>
      </c>
      <c r="R46" s="18">
        <v>5734</v>
      </c>
      <c r="S46" s="18">
        <v>1234</v>
      </c>
      <c r="T46" s="18">
        <v>2270</v>
      </c>
      <c r="U46" s="18">
        <v>1561</v>
      </c>
      <c r="V46" s="18">
        <v>1428</v>
      </c>
      <c r="W46" s="18">
        <v>1110</v>
      </c>
      <c r="X46" s="18">
        <v>678</v>
      </c>
    </row>
    <row r="47" spans="1:24" ht="13.8" x14ac:dyDescent="0.3">
      <c r="A47" s="17">
        <v>35247</v>
      </c>
      <c r="B47" s="18">
        <v>46357</v>
      </c>
      <c r="C47" s="18">
        <v>14365</v>
      </c>
      <c r="D47" s="18">
        <v>8856</v>
      </c>
      <c r="E47" s="18" t="s">
        <v>33</v>
      </c>
      <c r="F47" s="18">
        <v>14921</v>
      </c>
      <c r="G47" s="18">
        <v>5970</v>
      </c>
      <c r="H47" s="18">
        <v>4484</v>
      </c>
      <c r="I47" s="18">
        <v>2136</v>
      </c>
      <c r="J47" s="19">
        <v>9798</v>
      </c>
      <c r="K47" s="18">
        <v>4567</v>
      </c>
      <c r="L47" s="18">
        <v>895</v>
      </c>
      <c r="M47" s="18">
        <v>985</v>
      </c>
      <c r="N47" s="18">
        <v>1674</v>
      </c>
      <c r="O47" s="18">
        <v>1034</v>
      </c>
      <c r="P47" s="18">
        <v>2165</v>
      </c>
      <c r="Q47" s="18">
        <v>998.2</v>
      </c>
      <c r="R47" s="18">
        <v>5434</v>
      </c>
      <c r="S47" s="18">
        <v>1011</v>
      </c>
      <c r="T47" s="18">
        <v>2067</v>
      </c>
      <c r="U47" s="18">
        <v>1439</v>
      </c>
      <c r="V47" s="18">
        <v>1454</v>
      </c>
      <c r="W47" s="18">
        <v>1037</v>
      </c>
      <c r="X47" s="18">
        <v>606</v>
      </c>
    </row>
    <row r="48" spans="1:24" ht="13.8" x14ac:dyDescent="0.3">
      <c r="A48" s="17">
        <v>35278</v>
      </c>
      <c r="B48" s="18">
        <v>50188</v>
      </c>
      <c r="C48" s="18">
        <v>15737</v>
      </c>
      <c r="D48" s="18">
        <v>9977</v>
      </c>
      <c r="E48" s="18" t="s">
        <v>33</v>
      </c>
      <c r="F48" s="18">
        <v>15426</v>
      </c>
      <c r="G48" s="18">
        <v>6362</v>
      </c>
      <c r="H48" s="18">
        <v>4585</v>
      </c>
      <c r="I48" s="18">
        <v>1917</v>
      </c>
      <c r="J48" s="19">
        <v>10908</v>
      </c>
      <c r="K48" s="18">
        <v>4829</v>
      </c>
      <c r="L48" s="18">
        <v>1077</v>
      </c>
      <c r="M48" s="18">
        <v>1100</v>
      </c>
      <c r="N48" s="18">
        <v>1842</v>
      </c>
      <c r="O48" s="18">
        <v>1282</v>
      </c>
      <c r="P48" s="18">
        <v>2615</v>
      </c>
      <c r="Q48" s="18">
        <v>778.3</v>
      </c>
      <c r="R48" s="18">
        <v>5667</v>
      </c>
      <c r="S48" s="18">
        <v>1218</v>
      </c>
      <c r="T48" s="18">
        <v>2417</v>
      </c>
      <c r="U48" s="18">
        <v>1335</v>
      </c>
      <c r="V48" s="18">
        <v>1393</v>
      </c>
      <c r="W48" s="18">
        <v>1237</v>
      </c>
      <c r="X48" s="18">
        <v>382</v>
      </c>
    </row>
    <row r="49" spans="1:24" ht="13.8" x14ac:dyDescent="0.3">
      <c r="A49" s="17">
        <v>35309</v>
      </c>
      <c r="B49" s="18">
        <v>49279</v>
      </c>
      <c r="C49" s="18">
        <v>16349</v>
      </c>
      <c r="D49" s="18">
        <v>9897</v>
      </c>
      <c r="E49" s="18" t="s">
        <v>33</v>
      </c>
      <c r="F49" s="18">
        <v>14390</v>
      </c>
      <c r="G49" s="18">
        <v>5829</v>
      </c>
      <c r="H49" s="18">
        <v>4469</v>
      </c>
      <c r="I49" s="18">
        <v>1810</v>
      </c>
      <c r="J49" s="19">
        <v>11677</v>
      </c>
      <c r="K49" s="18">
        <v>4672</v>
      </c>
      <c r="L49" s="18">
        <v>1064</v>
      </c>
      <c r="M49" s="18">
        <v>1123</v>
      </c>
      <c r="N49" s="18">
        <v>1914</v>
      </c>
      <c r="O49" s="18">
        <v>1238</v>
      </c>
      <c r="P49" s="18">
        <v>2362</v>
      </c>
      <c r="Q49" s="18">
        <v>753.4</v>
      </c>
      <c r="R49" s="18">
        <v>5396</v>
      </c>
      <c r="S49" s="18">
        <v>1130</v>
      </c>
      <c r="T49" s="18">
        <v>2028</v>
      </c>
      <c r="U49" s="18">
        <v>1246</v>
      </c>
      <c r="V49" s="18">
        <v>1424</v>
      </c>
      <c r="W49" s="18">
        <v>1202</v>
      </c>
      <c r="X49" s="18">
        <v>504</v>
      </c>
    </row>
    <row r="50" spans="1:24" ht="13.8" x14ac:dyDescent="0.3">
      <c r="A50" s="17">
        <v>35339</v>
      </c>
      <c r="B50" s="18">
        <v>54958</v>
      </c>
      <c r="C50" s="18">
        <v>17938</v>
      </c>
      <c r="D50" s="18">
        <v>11397</v>
      </c>
      <c r="E50" s="18" t="s">
        <v>33</v>
      </c>
      <c r="F50" s="18">
        <v>16064</v>
      </c>
      <c r="G50" s="18">
        <v>6406</v>
      </c>
      <c r="H50" s="18">
        <v>4846</v>
      </c>
      <c r="I50" s="18">
        <v>2032</v>
      </c>
      <c r="J50" s="19">
        <v>12110</v>
      </c>
      <c r="K50" s="18">
        <v>5828</v>
      </c>
      <c r="L50" s="18">
        <v>1094</v>
      </c>
      <c r="M50" s="18">
        <v>1339</v>
      </c>
      <c r="N50" s="18">
        <v>2035</v>
      </c>
      <c r="O50" s="18">
        <v>1832</v>
      </c>
      <c r="P50" s="18">
        <v>2462</v>
      </c>
      <c r="Q50" s="18">
        <v>927.5</v>
      </c>
      <c r="R50" s="18">
        <v>5815</v>
      </c>
      <c r="S50" s="18">
        <v>1394</v>
      </c>
      <c r="T50" s="18">
        <v>2213</v>
      </c>
      <c r="U50" s="18">
        <v>1313</v>
      </c>
      <c r="V50" s="18">
        <v>1486</v>
      </c>
      <c r="W50" s="18">
        <v>1221</v>
      </c>
      <c r="X50" s="18">
        <v>566</v>
      </c>
    </row>
    <row r="51" spans="1:24" ht="13.8" x14ac:dyDescent="0.3">
      <c r="A51" s="17">
        <v>35370</v>
      </c>
      <c r="B51" s="18">
        <v>53567</v>
      </c>
      <c r="C51" s="18">
        <v>16923</v>
      </c>
      <c r="D51" s="18">
        <v>10879</v>
      </c>
      <c r="E51" s="18" t="s">
        <v>33</v>
      </c>
      <c r="F51" s="18">
        <v>16198</v>
      </c>
      <c r="G51" s="18">
        <v>6412</v>
      </c>
      <c r="H51" s="18">
        <v>4798</v>
      </c>
      <c r="I51" s="18">
        <v>1930</v>
      </c>
      <c r="J51" s="19">
        <v>11999</v>
      </c>
      <c r="K51" s="18">
        <v>4925</v>
      </c>
      <c r="L51" s="18">
        <v>1071</v>
      </c>
      <c r="M51" s="18">
        <v>1301</v>
      </c>
      <c r="N51" s="18">
        <v>2037</v>
      </c>
      <c r="O51" s="18">
        <v>1547</v>
      </c>
      <c r="P51" s="18">
        <v>2379</v>
      </c>
      <c r="Q51" s="18">
        <v>1586.4</v>
      </c>
      <c r="R51" s="18">
        <v>5336</v>
      </c>
      <c r="S51" s="18">
        <v>1176</v>
      </c>
      <c r="T51" s="18">
        <v>2265</v>
      </c>
      <c r="U51" s="18">
        <v>1379</v>
      </c>
      <c r="V51" s="18">
        <v>1592</v>
      </c>
      <c r="W51" s="18">
        <v>1265</v>
      </c>
      <c r="X51" s="18">
        <v>331</v>
      </c>
    </row>
    <row r="52" spans="1:24" ht="13.8" x14ac:dyDescent="0.3">
      <c r="A52" s="17">
        <v>35400</v>
      </c>
      <c r="B52" s="18">
        <v>51917</v>
      </c>
      <c r="C52" s="18">
        <v>15457</v>
      </c>
      <c r="D52" s="18">
        <v>10959</v>
      </c>
      <c r="E52" s="18" t="s">
        <v>33</v>
      </c>
      <c r="F52" s="18">
        <v>16482</v>
      </c>
      <c r="G52" s="18">
        <v>6872</v>
      </c>
      <c r="H52" s="18">
        <v>4755</v>
      </c>
      <c r="I52" s="18">
        <v>2033</v>
      </c>
      <c r="J52" s="19">
        <v>10174</v>
      </c>
      <c r="K52" s="18">
        <v>5283</v>
      </c>
      <c r="L52" s="18">
        <v>1131</v>
      </c>
      <c r="M52" s="18">
        <v>1320</v>
      </c>
      <c r="N52" s="18">
        <v>2054</v>
      </c>
      <c r="O52" s="18">
        <v>1535</v>
      </c>
      <c r="P52" s="18">
        <v>2308</v>
      </c>
      <c r="Q52" s="18">
        <v>1285.7</v>
      </c>
      <c r="R52" s="18">
        <v>5408</v>
      </c>
      <c r="S52" s="18">
        <v>1266</v>
      </c>
      <c r="T52" s="18">
        <v>2472</v>
      </c>
      <c r="U52" s="18">
        <v>1322</v>
      </c>
      <c r="V52" s="18">
        <v>1812</v>
      </c>
      <c r="W52" s="18">
        <v>1144</v>
      </c>
      <c r="X52" s="18">
        <v>519</v>
      </c>
    </row>
    <row r="53" spans="1:24" ht="13.8" x14ac:dyDescent="0.3">
      <c r="A53" s="17">
        <v>35431</v>
      </c>
      <c r="B53" s="18">
        <v>49731</v>
      </c>
      <c r="C53" s="18">
        <v>16707</v>
      </c>
      <c r="D53" s="18">
        <v>10458</v>
      </c>
      <c r="E53" s="18" t="s">
        <v>33</v>
      </c>
      <c r="F53" s="18">
        <v>14742</v>
      </c>
      <c r="G53" s="18">
        <v>6004</v>
      </c>
      <c r="H53" s="18">
        <v>4324</v>
      </c>
      <c r="I53" s="18">
        <v>1555</v>
      </c>
      <c r="J53" s="19">
        <v>11767</v>
      </c>
      <c r="K53" s="18">
        <v>4941</v>
      </c>
      <c r="L53" s="18">
        <v>1112</v>
      </c>
      <c r="M53" s="18">
        <v>1246</v>
      </c>
      <c r="N53" s="18">
        <v>1835</v>
      </c>
      <c r="O53" s="18">
        <v>1434</v>
      </c>
      <c r="P53" s="18">
        <v>2480</v>
      </c>
      <c r="Q53" s="18">
        <v>938.4</v>
      </c>
      <c r="R53" s="18">
        <v>5140</v>
      </c>
      <c r="S53" s="18">
        <v>1063</v>
      </c>
      <c r="T53" s="18">
        <v>1970</v>
      </c>
      <c r="U53" s="18">
        <v>1513</v>
      </c>
      <c r="V53" s="18">
        <v>1458</v>
      </c>
      <c r="W53" s="18">
        <v>1016</v>
      </c>
      <c r="X53" s="18">
        <v>312</v>
      </c>
    </row>
    <row r="54" spans="1:24" ht="13.8" x14ac:dyDescent="0.3">
      <c r="A54" s="17">
        <v>35462</v>
      </c>
      <c r="B54" s="18">
        <v>52528</v>
      </c>
      <c r="C54" s="18">
        <v>17464</v>
      </c>
      <c r="D54" s="18">
        <v>11868</v>
      </c>
      <c r="E54" s="18" t="s">
        <v>33</v>
      </c>
      <c r="F54" s="18">
        <v>14751</v>
      </c>
      <c r="G54" s="18">
        <v>5739</v>
      </c>
      <c r="H54" s="18">
        <v>4382</v>
      </c>
      <c r="I54" s="18">
        <v>1624</v>
      </c>
      <c r="J54" s="19">
        <v>12144</v>
      </c>
      <c r="K54" s="18">
        <v>5320</v>
      </c>
      <c r="L54" s="18">
        <v>1059</v>
      </c>
      <c r="M54" s="18">
        <v>1217</v>
      </c>
      <c r="N54" s="18">
        <v>2033</v>
      </c>
      <c r="O54" s="18">
        <v>1672</v>
      </c>
      <c r="P54" s="18">
        <v>3344</v>
      </c>
      <c r="Q54" s="18">
        <v>913.3</v>
      </c>
      <c r="R54" s="18">
        <v>5452</v>
      </c>
      <c r="S54" s="18">
        <v>1095</v>
      </c>
      <c r="T54" s="18">
        <v>1984</v>
      </c>
      <c r="U54" s="18">
        <v>1224</v>
      </c>
      <c r="V54" s="18">
        <v>1436</v>
      </c>
      <c r="W54" s="18">
        <v>1051</v>
      </c>
      <c r="X54" s="18">
        <v>326</v>
      </c>
    </row>
    <row r="55" spans="1:24" ht="13.8" x14ac:dyDescent="0.3">
      <c r="A55" s="17">
        <v>35490</v>
      </c>
      <c r="B55" s="18">
        <v>60288</v>
      </c>
      <c r="C55" s="18">
        <v>18354</v>
      </c>
      <c r="D55" s="18">
        <v>13254</v>
      </c>
      <c r="E55" s="18" t="s">
        <v>33</v>
      </c>
      <c r="F55" s="18">
        <v>17336</v>
      </c>
      <c r="G55" s="18">
        <v>7180</v>
      </c>
      <c r="H55" s="18">
        <v>5172</v>
      </c>
      <c r="I55" s="18">
        <v>2068</v>
      </c>
      <c r="J55" s="19">
        <v>12902</v>
      </c>
      <c r="K55" s="18">
        <v>5452</v>
      </c>
      <c r="L55" s="18">
        <v>1225</v>
      </c>
      <c r="M55" s="18">
        <v>1437</v>
      </c>
      <c r="N55" s="18">
        <v>2315</v>
      </c>
      <c r="O55" s="18">
        <v>1700</v>
      </c>
      <c r="P55" s="18">
        <v>3822</v>
      </c>
      <c r="Q55" s="18">
        <v>1021.6</v>
      </c>
      <c r="R55" s="18">
        <v>6055</v>
      </c>
      <c r="S55" s="18">
        <v>1344</v>
      </c>
      <c r="T55" s="18">
        <v>2474</v>
      </c>
      <c r="U55" s="18">
        <v>1665</v>
      </c>
      <c r="V55" s="18">
        <v>1696</v>
      </c>
      <c r="W55" s="18">
        <v>1311</v>
      </c>
      <c r="X55" s="18">
        <v>377</v>
      </c>
    </row>
    <row r="56" spans="1:24" ht="13.8" x14ac:dyDescent="0.3">
      <c r="A56" s="17">
        <v>35521</v>
      </c>
      <c r="B56" s="18">
        <v>57644</v>
      </c>
      <c r="C56" s="18">
        <v>19166</v>
      </c>
      <c r="D56" s="18">
        <v>12177</v>
      </c>
      <c r="E56" s="18" t="s">
        <v>33</v>
      </c>
      <c r="F56" s="18">
        <v>16347</v>
      </c>
      <c r="G56" s="18">
        <v>6795</v>
      </c>
      <c r="H56" s="18">
        <v>5067</v>
      </c>
      <c r="I56" s="18">
        <v>1997</v>
      </c>
      <c r="J56" s="19">
        <v>13454</v>
      </c>
      <c r="K56" s="18">
        <v>5712</v>
      </c>
      <c r="L56" s="18">
        <v>1075</v>
      </c>
      <c r="M56" s="18">
        <v>1381</v>
      </c>
      <c r="N56" s="18">
        <v>2373</v>
      </c>
      <c r="O56" s="18">
        <v>1600</v>
      </c>
      <c r="P56" s="18">
        <v>3153</v>
      </c>
      <c r="Q56" s="18">
        <v>964.7</v>
      </c>
      <c r="R56" s="18">
        <v>5526</v>
      </c>
      <c r="S56" s="18">
        <v>1316</v>
      </c>
      <c r="T56" s="18">
        <v>2504</v>
      </c>
      <c r="U56" s="18">
        <v>1356</v>
      </c>
      <c r="V56" s="18">
        <v>1618</v>
      </c>
      <c r="W56" s="18">
        <v>1214</v>
      </c>
      <c r="X56" s="18">
        <v>510</v>
      </c>
    </row>
    <row r="57" spans="1:24" ht="13.8" x14ac:dyDescent="0.3">
      <c r="A57" s="17">
        <v>35551</v>
      </c>
      <c r="B57" s="18">
        <v>57724</v>
      </c>
      <c r="C57" s="18">
        <v>18355</v>
      </c>
      <c r="D57" s="18">
        <v>11892</v>
      </c>
      <c r="E57" s="18" t="s">
        <v>33</v>
      </c>
      <c r="F57" s="18">
        <v>16799</v>
      </c>
      <c r="G57" s="18">
        <v>6719</v>
      </c>
      <c r="H57" s="18">
        <v>5297</v>
      </c>
      <c r="I57" s="18">
        <v>2288</v>
      </c>
      <c r="J57" s="19">
        <v>12982</v>
      </c>
      <c r="K57" s="18">
        <v>5372</v>
      </c>
      <c r="L57" s="18">
        <v>1113</v>
      </c>
      <c r="M57" s="18">
        <v>1327</v>
      </c>
      <c r="N57" s="18">
        <v>2007</v>
      </c>
      <c r="O57" s="18">
        <v>1751</v>
      </c>
      <c r="P57" s="18">
        <v>3110</v>
      </c>
      <c r="Q57" s="18">
        <v>1056.8</v>
      </c>
      <c r="R57" s="18">
        <v>5594</v>
      </c>
      <c r="S57" s="18">
        <v>1275</v>
      </c>
      <c r="T57" s="18">
        <v>2388</v>
      </c>
      <c r="U57" s="18">
        <v>1521</v>
      </c>
      <c r="V57" s="18">
        <v>1535</v>
      </c>
      <c r="W57" s="18">
        <v>1339</v>
      </c>
      <c r="X57" s="18">
        <v>518</v>
      </c>
    </row>
    <row r="58" spans="1:24" ht="13.8" x14ac:dyDescent="0.3">
      <c r="A58" s="17">
        <v>35582</v>
      </c>
      <c r="B58" s="18">
        <v>57180</v>
      </c>
      <c r="C58" s="18">
        <v>18497</v>
      </c>
      <c r="D58" s="18">
        <v>11537</v>
      </c>
      <c r="E58" s="18" t="s">
        <v>33</v>
      </c>
      <c r="F58" s="18">
        <v>17076</v>
      </c>
      <c r="G58" s="18">
        <v>6793</v>
      </c>
      <c r="H58" s="18">
        <v>5294</v>
      </c>
      <c r="I58" s="18">
        <v>1929</v>
      </c>
      <c r="J58" s="19">
        <v>12580</v>
      </c>
      <c r="K58" s="18">
        <v>5917</v>
      </c>
      <c r="L58" s="18">
        <v>1126</v>
      </c>
      <c r="M58" s="18">
        <v>1336</v>
      </c>
      <c r="N58" s="18">
        <v>1962</v>
      </c>
      <c r="O58" s="18">
        <v>1504</v>
      </c>
      <c r="P58" s="18">
        <v>3204</v>
      </c>
      <c r="Q58" s="18">
        <v>920.3</v>
      </c>
      <c r="R58" s="18">
        <v>5819</v>
      </c>
      <c r="S58" s="18">
        <v>1359</v>
      </c>
      <c r="T58" s="18">
        <v>2236</v>
      </c>
      <c r="U58" s="18">
        <v>1449</v>
      </c>
      <c r="V58" s="18">
        <v>1748</v>
      </c>
      <c r="W58" s="18">
        <v>1334</v>
      </c>
      <c r="X58" s="18">
        <v>361</v>
      </c>
    </row>
    <row r="59" spans="1:24" ht="13.8" x14ac:dyDescent="0.3">
      <c r="A59" s="17">
        <v>35612</v>
      </c>
      <c r="B59" s="18">
        <v>53798</v>
      </c>
      <c r="C59" s="18">
        <v>17103</v>
      </c>
      <c r="D59" s="18">
        <v>10426</v>
      </c>
      <c r="E59" s="18" t="s">
        <v>33</v>
      </c>
      <c r="F59" s="18">
        <v>16500</v>
      </c>
      <c r="G59" s="18">
        <v>6888</v>
      </c>
      <c r="H59" s="18">
        <v>5213</v>
      </c>
      <c r="I59" s="18">
        <v>2198</v>
      </c>
      <c r="J59" s="19">
        <v>11112</v>
      </c>
      <c r="K59" s="18">
        <v>5991</v>
      </c>
      <c r="L59" s="18">
        <v>1013</v>
      </c>
      <c r="M59" s="18">
        <v>1222</v>
      </c>
      <c r="N59" s="18">
        <v>1817</v>
      </c>
      <c r="O59" s="18">
        <v>1430</v>
      </c>
      <c r="P59" s="18">
        <v>2722</v>
      </c>
      <c r="Q59" s="18">
        <v>1097.0999999999999</v>
      </c>
      <c r="R59" s="18">
        <v>5341</v>
      </c>
      <c r="S59" s="18">
        <v>1233</v>
      </c>
      <c r="T59" s="18">
        <v>2326</v>
      </c>
      <c r="U59" s="18">
        <v>1548</v>
      </c>
      <c r="V59" s="18">
        <v>1781</v>
      </c>
      <c r="W59" s="18">
        <v>1318</v>
      </c>
      <c r="X59" s="18">
        <v>614</v>
      </c>
    </row>
    <row r="60" spans="1:24" ht="13.8" x14ac:dyDescent="0.3">
      <c r="A60" s="17">
        <v>35643</v>
      </c>
      <c r="B60" s="18">
        <v>55661</v>
      </c>
      <c r="C60" s="18">
        <v>18632</v>
      </c>
      <c r="D60" s="18">
        <v>10657</v>
      </c>
      <c r="E60" s="18" t="s">
        <v>33</v>
      </c>
      <c r="F60" s="18">
        <v>16072</v>
      </c>
      <c r="G60" s="18">
        <v>6641</v>
      </c>
      <c r="H60" s="18">
        <v>5406</v>
      </c>
      <c r="I60" s="18">
        <v>2058</v>
      </c>
      <c r="J60" s="19">
        <v>12367</v>
      </c>
      <c r="K60" s="18">
        <v>6266</v>
      </c>
      <c r="L60" s="18">
        <v>1133</v>
      </c>
      <c r="M60" s="18">
        <v>1201</v>
      </c>
      <c r="N60" s="18">
        <v>1922</v>
      </c>
      <c r="O60" s="18">
        <v>1489</v>
      </c>
      <c r="P60" s="18">
        <v>2602</v>
      </c>
      <c r="Q60" s="18">
        <v>938</v>
      </c>
      <c r="R60" s="18">
        <v>5551</v>
      </c>
      <c r="S60" s="18">
        <v>1339</v>
      </c>
      <c r="T60" s="18">
        <v>1911</v>
      </c>
      <c r="U60" s="18">
        <v>1650</v>
      </c>
      <c r="V60" s="18">
        <v>1741</v>
      </c>
      <c r="W60" s="18">
        <v>1344</v>
      </c>
      <c r="X60" s="18">
        <v>472</v>
      </c>
    </row>
    <row r="61" spans="1:24" ht="13.8" x14ac:dyDescent="0.3">
      <c r="A61" s="17">
        <v>35674</v>
      </c>
      <c r="B61" s="18">
        <v>56089</v>
      </c>
      <c r="C61" s="18">
        <v>19600</v>
      </c>
      <c r="D61" s="18">
        <v>11684</v>
      </c>
      <c r="E61" s="18" t="s">
        <v>33</v>
      </c>
      <c r="F61" s="18">
        <v>15095</v>
      </c>
      <c r="G61" s="18">
        <v>6013</v>
      </c>
      <c r="H61" s="18">
        <v>5372</v>
      </c>
      <c r="I61" s="18">
        <v>2297</v>
      </c>
      <c r="J61" s="19">
        <v>13244</v>
      </c>
      <c r="K61" s="18">
        <v>6356</v>
      </c>
      <c r="L61" s="18">
        <v>1096</v>
      </c>
      <c r="M61" s="18">
        <v>1302</v>
      </c>
      <c r="N61" s="18">
        <v>2066</v>
      </c>
      <c r="O61" s="18">
        <v>1853</v>
      </c>
      <c r="P61" s="18">
        <v>2930</v>
      </c>
      <c r="Q61" s="18">
        <v>1039.8</v>
      </c>
      <c r="R61" s="18">
        <v>5034</v>
      </c>
      <c r="S61" s="18">
        <v>1217</v>
      </c>
      <c r="T61" s="18">
        <v>1684</v>
      </c>
      <c r="U61" s="18">
        <v>1513</v>
      </c>
      <c r="V61" s="18">
        <v>1599</v>
      </c>
      <c r="W61" s="18">
        <v>1424</v>
      </c>
      <c r="X61" s="18">
        <v>528</v>
      </c>
    </row>
    <row r="62" spans="1:24" ht="13.8" x14ac:dyDescent="0.3">
      <c r="A62" s="17">
        <v>35704</v>
      </c>
      <c r="B62" s="18">
        <v>61118</v>
      </c>
      <c r="C62" s="18">
        <v>21188</v>
      </c>
      <c r="D62" s="18">
        <v>12427</v>
      </c>
      <c r="E62" s="18" t="s">
        <v>33</v>
      </c>
      <c r="F62" s="18">
        <v>16854</v>
      </c>
      <c r="G62" s="18">
        <v>6581</v>
      </c>
      <c r="H62" s="18">
        <v>6030</v>
      </c>
      <c r="I62" s="18">
        <v>2039</v>
      </c>
      <c r="J62" s="19">
        <v>14052</v>
      </c>
      <c r="K62" s="18">
        <v>7136</v>
      </c>
      <c r="L62" s="18">
        <v>1178</v>
      </c>
      <c r="M62" s="18">
        <v>1436</v>
      </c>
      <c r="N62" s="18">
        <v>2103</v>
      </c>
      <c r="O62" s="18">
        <v>1940</v>
      </c>
      <c r="P62" s="18">
        <v>2882</v>
      </c>
      <c r="Q62" s="18">
        <v>1438.8</v>
      </c>
      <c r="R62" s="18">
        <v>5343</v>
      </c>
      <c r="S62" s="18">
        <v>1284</v>
      </c>
      <c r="T62" s="18">
        <v>2081</v>
      </c>
      <c r="U62" s="18">
        <v>1429</v>
      </c>
      <c r="V62" s="18">
        <v>1787</v>
      </c>
      <c r="W62" s="18">
        <v>1550</v>
      </c>
      <c r="X62" s="18">
        <v>406</v>
      </c>
    </row>
    <row r="63" spans="1:24" ht="13.8" x14ac:dyDescent="0.3">
      <c r="A63" s="17">
        <v>35735</v>
      </c>
      <c r="B63" s="18">
        <v>57536</v>
      </c>
      <c r="C63" s="18">
        <v>19348</v>
      </c>
      <c r="D63" s="18">
        <v>11889</v>
      </c>
      <c r="E63" s="18" t="s">
        <v>33</v>
      </c>
      <c r="F63" s="18">
        <v>16100</v>
      </c>
      <c r="G63" s="18">
        <v>6269</v>
      </c>
      <c r="H63" s="18">
        <v>5890</v>
      </c>
      <c r="I63" s="18">
        <v>2144</v>
      </c>
      <c r="J63" s="19">
        <v>12765</v>
      </c>
      <c r="K63" s="18">
        <v>6583</v>
      </c>
      <c r="L63" s="18">
        <v>1202</v>
      </c>
      <c r="M63" s="18">
        <v>1403</v>
      </c>
      <c r="N63" s="18">
        <v>2036</v>
      </c>
      <c r="O63" s="18">
        <v>1682</v>
      </c>
      <c r="P63" s="18">
        <v>2883</v>
      </c>
      <c r="Q63" s="18">
        <v>1300.7</v>
      </c>
      <c r="R63" s="18">
        <v>5551</v>
      </c>
      <c r="S63" s="18">
        <v>1273</v>
      </c>
      <c r="T63" s="18">
        <v>1829</v>
      </c>
      <c r="U63" s="18">
        <v>1416</v>
      </c>
      <c r="V63" s="18">
        <v>1751</v>
      </c>
      <c r="W63" s="18">
        <v>1519</v>
      </c>
      <c r="X63" s="18">
        <v>417</v>
      </c>
    </row>
    <row r="64" spans="1:24" ht="13.8" x14ac:dyDescent="0.3">
      <c r="A64" s="17">
        <v>35765</v>
      </c>
      <c r="B64" s="18">
        <v>58785</v>
      </c>
      <c r="C64" s="18">
        <v>18413</v>
      </c>
      <c r="D64" s="18">
        <v>12535</v>
      </c>
      <c r="E64" s="18" t="s">
        <v>33</v>
      </c>
      <c r="F64" s="18">
        <v>16250</v>
      </c>
      <c r="G64" s="18">
        <v>6675</v>
      </c>
      <c r="H64" s="18">
        <v>5587</v>
      </c>
      <c r="I64" s="18">
        <v>3429</v>
      </c>
      <c r="J64" s="19">
        <v>12081</v>
      </c>
      <c r="K64" s="18">
        <v>6332</v>
      </c>
      <c r="L64" s="18">
        <v>1099</v>
      </c>
      <c r="M64" s="18">
        <v>1473</v>
      </c>
      <c r="N64" s="18">
        <v>1999</v>
      </c>
      <c r="O64" s="18">
        <v>1767</v>
      </c>
      <c r="P64" s="18">
        <v>3302</v>
      </c>
      <c r="Q64" s="18">
        <v>1232.7</v>
      </c>
      <c r="R64" s="18">
        <v>5265</v>
      </c>
      <c r="S64" s="18">
        <v>1317</v>
      </c>
      <c r="T64" s="18">
        <v>1680</v>
      </c>
      <c r="U64" s="18">
        <v>1443</v>
      </c>
      <c r="V64" s="18">
        <v>2235</v>
      </c>
      <c r="W64" s="18">
        <v>1494</v>
      </c>
      <c r="X64" s="18">
        <v>380</v>
      </c>
    </row>
    <row r="65" spans="1:24" ht="13.8" x14ac:dyDescent="0.3">
      <c r="A65" s="17">
        <v>35796</v>
      </c>
      <c r="B65" s="18">
        <v>54535</v>
      </c>
      <c r="C65" s="18">
        <v>18352</v>
      </c>
      <c r="D65" s="18">
        <v>12054</v>
      </c>
      <c r="E65" s="18" t="s">
        <v>33</v>
      </c>
      <c r="F65" s="18">
        <v>14291</v>
      </c>
      <c r="G65" s="18">
        <v>4972</v>
      </c>
      <c r="H65" s="18">
        <v>4944</v>
      </c>
      <c r="I65" s="18">
        <v>2376</v>
      </c>
      <c r="J65" s="19">
        <v>12118</v>
      </c>
      <c r="K65" s="18">
        <v>6234</v>
      </c>
      <c r="L65" s="18">
        <v>1208</v>
      </c>
      <c r="M65" s="18">
        <v>1501</v>
      </c>
      <c r="N65" s="18">
        <v>1980</v>
      </c>
      <c r="O65" s="18">
        <v>1707</v>
      </c>
      <c r="P65" s="18">
        <v>2951</v>
      </c>
      <c r="Q65" s="18">
        <v>1271.0999999999999</v>
      </c>
      <c r="R65" s="18">
        <v>5161</v>
      </c>
      <c r="S65" s="18">
        <v>1025</v>
      </c>
      <c r="T65" s="18">
        <v>1089</v>
      </c>
      <c r="U65" s="18">
        <v>1203</v>
      </c>
      <c r="V65" s="18">
        <v>1655</v>
      </c>
      <c r="W65" s="18">
        <v>1123</v>
      </c>
      <c r="X65" s="18">
        <v>486</v>
      </c>
    </row>
    <row r="66" spans="1:24" ht="13.8" x14ac:dyDescent="0.3">
      <c r="A66" s="17">
        <v>35827</v>
      </c>
      <c r="B66" s="18">
        <v>54426</v>
      </c>
      <c r="C66" s="18">
        <v>19345</v>
      </c>
      <c r="D66" s="18">
        <v>12616</v>
      </c>
      <c r="E66" s="18" t="s">
        <v>33</v>
      </c>
      <c r="F66" s="18">
        <v>13415</v>
      </c>
      <c r="G66" s="18">
        <v>5119</v>
      </c>
      <c r="H66" s="18">
        <v>5001</v>
      </c>
      <c r="I66" s="18">
        <v>1975</v>
      </c>
      <c r="J66" s="19">
        <v>12924</v>
      </c>
      <c r="K66" s="18">
        <v>6421</v>
      </c>
      <c r="L66" s="18">
        <v>1240</v>
      </c>
      <c r="M66" s="18">
        <v>1478</v>
      </c>
      <c r="N66" s="18">
        <v>2139</v>
      </c>
      <c r="O66" s="18">
        <v>1679</v>
      </c>
      <c r="P66" s="18">
        <v>3313</v>
      </c>
      <c r="Q66" s="18">
        <v>1019.3</v>
      </c>
      <c r="R66" s="18">
        <v>4636</v>
      </c>
      <c r="S66" s="18">
        <v>1036</v>
      </c>
      <c r="T66" s="18">
        <v>1127</v>
      </c>
      <c r="U66" s="18">
        <v>1359</v>
      </c>
      <c r="V66" s="18">
        <v>1597</v>
      </c>
      <c r="W66" s="18">
        <v>1078</v>
      </c>
      <c r="X66" s="18">
        <v>311</v>
      </c>
    </row>
    <row r="67" spans="1:24" ht="13.8" x14ac:dyDescent="0.3">
      <c r="A67" s="17">
        <v>35855</v>
      </c>
      <c r="B67" s="18">
        <v>61410</v>
      </c>
      <c r="C67" s="18">
        <v>21484</v>
      </c>
      <c r="D67" s="18">
        <v>14164</v>
      </c>
      <c r="E67" s="18" t="s">
        <v>33</v>
      </c>
      <c r="F67" s="18">
        <v>14744</v>
      </c>
      <c r="G67" s="18">
        <v>5449</v>
      </c>
      <c r="H67" s="18">
        <v>5722</v>
      </c>
      <c r="I67" s="18">
        <v>2476</v>
      </c>
      <c r="J67" s="19">
        <v>14573</v>
      </c>
      <c r="K67" s="18">
        <v>6911</v>
      </c>
      <c r="L67" s="18">
        <v>1392</v>
      </c>
      <c r="M67" s="18">
        <v>1722</v>
      </c>
      <c r="N67" s="18">
        <v>2329</v>
      </c>
      <c r="O67" s="18">
        <v>1749</v>
      </c>
      <c r="P67" s="18">
        <v>3964</v>
      </c>
      <c r="Q67" s="18">
        <v>1034.2</v>
      </c>
      <c r="R67" s="18">
        <v>5228</v>
      </c>
      <c r="S67" s="18">
        <v>1147</v>
      </c>
      <c r="T67" s="18">
        <v>1289</v>
      </c>
      <c r="U67" s="18">
        <v>1378</v>
      </c>
      <c r="V67" s="18">
        <v>1636</v>
      </c>
      <c r="W67" s="18">
        <v>1294</v>
      </c>
      <c r="X67" s="18">
        <v>598</v>
      </c>
    </row>
    <row r="68" spans="1:24" ht="13.8" x14ac:dyDescent="0.3">
      <c r="A68" s="17">
        <v>35886</v>
      </c>
      <c r="B68" s="18">
        <v>56014</v>
      </c>
      <c r="C68" s="18">
        <v>20317</v>
      </c>
      <c r="D68" s="18">
        <v>11957</v>
      </c>
      <c r="E68" s="18" t="s">
        <v>33</v>
      </c>
      <c r="F68" s="18">
        <v>13831</v>
      </c>
      <c r="G68" s="18">
        <v>5152</v>
      </c>
      <c r="H68" s="18">
        <v>5336</v>
      </c>
      <c r="I68" s="18">
        <v>1878</v>
      </c>
      <c r="J68" s="19">
        <v>13921</v>
      </c>
      <c r="K68" s="18">
        <v>6396</v>
      </c>
      <c r="L68" s="18">
        <v>1179</v>
      </c>
      <c r="M68" s="18">
        <v>1544</v>
      </c>
      <c r="N68" s="18">
        <v>2193</v>
      </c>
      <c r="O68" s="18">
        <v>1452</v>
      </c>
      <c r="P68" s="18">
        <v>2981</v>
      </c>
      <c r="Q68" s="18">
        <v>984.9</v>
      </c>
      <c r="R68" s="18">
        <v>4869</v>
      </c>
      <c r="S68" s="18">
        <v>1072</v>
      </c>
      <c r="T68" s="18">
        <v>1395</v>
      </c>
      <c r="U68" s="18">
        <v>1177</v>
      </c>
      <c r="V68" s="18">
        <v>1509</v>
      </c>
      <c r="W68" s="18">
        <v>1217</v>
      </c>
      <c r="X68" s="18">
        <v>331</v>
      </c>
    </row>
    <row r="69" spans="1:24" ht="13.8" x14ac:dyDescent="0.3">
      <c r="A69" s="17">
        <v>35916</v>
      </c>
      <c r="B69" s="18">
        <v>55918</v>
      </c>
      <c r="C69" s="18">
        <v>19951</v>
      </c>
      <c r="D69" s="18">
        <v>12682</v>
      </c>
      <c r="E69" s="18" t="s">
        <v>33</v>
      </c>
      <c r="F69" s="18">
        <v>13469</v>
      </c>
      <c r="G69" s="18">
        <v>5170</v>
      </c>
      <c r="H69" s="18">
        <v>5548</v>
      </c>
      <c r="I69" s="18">
        <v>1829</v>
      </c>
      <c r="J69" s="19">
        <v>13543</v>
      </c>
      <c r="K69" s="18">
        <v>6408</v>
      </c>
      <c r="L69" s="18">
        <v>1123</v>
      </c>
      <c r="M69" s="18">
        <v>1521</v>
      </c>
      <c r="N69" s="18">
        <v>2148</v>
      </c>
      <c r="O69" s="18">
        <v>1468</v>
      </c>
      <c r="P69" s="18">
        <v>3749</v>
      </c>
      <c r="Q69" s="18">
        <v>911.3</v>
      </c>
      <c r="R69" s="18">
        <v>4753</v>
      </c>
      <c r="S69" s="18">
        <v>1240</v>
      </c>
      <c r="T69" s="18">
        <v>1238</v>
      </c>
      <c r="U69" s="18">
        <v>1248</v>
      </c>
      <c r="V69" s="18">
        <v>1445</v>
      </c>
      <c r="W69" s="18">
        <v>1311</v>
      </c>
      <c r="X69" s="18">
        <v>342</v>
      </c>
    </row>
    <row r="70" spans="1:24" ht="13.8" x14ac:dyDescent="0.3">
      <c r="A70" s="17">
        <v>35947</v>
      </c>
      <c r="B70" s="18">
        <v>56090</v>
      </c>
      <c r="C70" s="18">
        <v>19828</v>
      </c>
      <c r="D70" s="18">
        <v>12431</v>
      </c>
      <c r="E70" s="18" t="s">
        <v>33</v>
      </c>
      <c r="F70" s="18">
        <v>13531</v>
      </c>
      <c r="G70" s="18">
        <v>5042</v>
      </c>
      <c r="H70" s="18">
        <v>5368</v>
      </c>
      <c r="I70" s="18">
        <v>2107</v>
      </c>
      <c r="J70" s="19">
        <v>13379</v>
      </c>
      <c r="K70" s="18">
        <v>6449</v>
      </c>
      <c r="L70" s="18">
        <v>1197</v>
      </c>
      <c r="M70" s="18">
        <v>1368</v>
      </c>
      <c r="N70" s="18">
        <v>2291</v>
      </c>
      <c r="O70" s="18">
        <v>1580</v>
      </c>
      <c r="P70" s="18">
        <v>3256</v>
      </c>
      <c r="Q70" s="18">
        <v>1282.7</v>
      </c>
      <c r="R70" s="18">
        <v>4756</v>
      </c>
      <c r="S70" s="18">
        <v>1115</v>
      </c>
      <c r="T70" s="18">
        <v>1190</v>
      </c>
      <c r="U70" s="18">
        <v>1412</v>
      </c>
      <c r="V70" s="18">
        <v>1326</v>
      </c>
      <c r="W70" s="18">
        <v>1283</v>
      </c>
      <c r="X70" s="18">
        <v>473</v>
      </c>
    </row>
    <row r="71" spans="1:24" ht="13.8" x14ac:dyDescent="0.3">
      <c r="A71" s="17">
        <v>35977</v>
      </c>
      <c r="B71" s="18">
        <v>50604</v>
      </c>
      <c r="C71" s="18">
        <v>16659</v>
      </c>
      <c r="D71" s="18">
        <v>11030</v>
      </c>
      <c r="E71" s="18" t="s">
        <v>33</v>
      </c>
      <c r="F71" s="18">
        <v>13449</v>
      </c>
      <c r="G71" s="18">
        <v>4779</v>
      </c>
      <c r="H71" s="18">
        <v>5409</v>
      </c>
      <c r="I71" s="18">
        <v>1801</v>
      </c>
      <c r="J71" s="19">
        <v>10517</v>
      </c>
      <c r="K71" s="18">
        <v>6142</v>
      </c>
      <c r="L71" s="18">
        <v>1084</v>
      </c>
      <c r="M71" s="18">
        <v>1243</v>
      </c>
      <c r="N71" s="18">
        <v>2047</v>
      </c>
      <c r="O71" s="18">
        <v>1417</v>
      </c>
      <c r="P71" s="18">
        <v>2752</v>
      </c>
      <c r="Q71" s="18">
        <v>1100.8</v>
      </c>
      <c r="R71" s="18">
        <v>4968</v>
      </c>
      <c r="S71" s="18">
        <v>934</v>
      </c>
      <c r="T71" s="18">
        <v>1211</v>
      </c>
      <c r="U71" s="18">
        <v>1346</v>
      </c>
      <c r="V71" s="18">
        <v>1288</v>
      </c>
      <c r="W71" s="18">
        <v>1205</v>
      </c>
      <c r="X71" s="18">
        <v>354</v>
      </c>
    </row>
    <row r="72" spans="1:24" ht="13.8" x14ac:dyDescent="0.3">
      <c r="A72" s="17">
        <v>36008</v>
      </c>
      <c r="B72" s="18">
        <v>52101</v>
      </c>
      <c r="C72" s="18">
        <v>18305</v>
      </c>
      <c r="D72" s="18">
        <v>11805</v>
      </c>
      <c r="E72" s="18" t="s">
        <v>33</v>
      </c>
      <c r="F72" s="18">
        <v>13030</v>
      </c>
      <c r="G72" s="18">
        <v>4851</v>
      </c>
      <c r="H72" s="18">
        <v>5262</v>
      </c>
      <c r="I72" s="18">
        <v>1628</v>
      </c>
      <c r="J72" s="19">
        <v>12124</v>
      </c>
      <c r="K72" s="18">
        <v>6181</v>
      </c>
      <c r="L72" s="18">
        <v>1165</v>
      </c>
      <c r="M72" s="18">
        <v>1267</v>
      </c>
      <c r="N72" s="18">
        <v>2033</v>
      </c>
      <c r="O72" s="18">
        <v>1557</v>
      </c>
      <c r="P72" s="18">
        <v>3361</v>
      </c>
      <c r="Q72" s="18">
        <v>869.9</v>
      </c>
      <c r="R72" s="18">
        <v>4770</v>
      </c>
      <c r="S72" s="18">
        <v>991</v>
      </c>
      <c r="T72" s="18">
        <v>1219</v>
      </c>
      <c r="U72" s="18">
        <v>1306</v>
      </c>
      <c r="V72" s="18">
        <v>1335</v>
      </c>
      <c r="W72" s="18">
        <v>1296</v>
      </c>
      <c r="X72" s="18">
        <v>304</v>
      </c>
    </row>
    <row r="73" spans="1:24" ht="13.8" x14ac:dyDescent="0.3">
      <c r="A73" s="17">
        <v>36039</v>
      </c>
      <c r="B73" s="18">
        <v>54681</v>
      </c>
      <c r="C73" s="18">
        <v>20151</v>
      </c>
      <c r="D73" s="18">
        <v>12457</v>
      </c>
      <c r="E73" s="18" t="s">
        <v>33</v>
      </c>
      <c r="F73" s="18">
        <v>13299</v>
      </c>
      <c r="G73" s="18">
        <v>5154</v>
      </c>
      <c r="H73" s="18">
        <v>4759</v>
      </c>
      <c r="I73" s="18">
        <v>1829</v>
      </c>
      <c r="J73" s="19">
        <v>13255</v>
      </c>
      <c r="K73" s="18">
        <v>6896</v>
      </c>
      <c r="L73" s="18">
        <v>1106</v>
      </c>
      <c r="M73" s="18">
        <v>1379</v>
      </c>
      <c r="N73" s="18">
        <v>2264</v>
      </c>
      <c r="O73" s="18">
        <v>1378</v>
      </c>
      <c r="P73" s="18">
        <v>3594</v>
      </c>
      <c r="Q73" s="18">
        <v>1214.9000000000001</v>
      </c>
      <c r="R73" s="18">
        <v>4572</v>
      </c>
      <c r="S73" s="18">
        <v>1198</v>
      </c>
      <c r="T73" s="18">
        <v>1299</v>
      </c>
      <c r="U73" s="18">
        <v>1337</v>
      </c>
      <c r="V73" s="18">
        <v>1320</v>
      </c>
      <c r="W73" s="18">
        <v>1198</v>
      </c>
      <c r="X73" s="18">
        <v>284</v>
      </c>
    </row>
    <row r="74" spans="1:24" ht="13.8" x14ac:dyDescent="0.3">
      <c r="A74" s="17">
        <v>36069</v>
      </c>
      <c r="B74" s="18">
        <v>60105</v>
      </c>
      <c r="C74" s="18">
        <v>21279</v>
      </c>
      <c r="D74" s="18">
        <v>12964</v>
      </c>
      <c r="E74" s="18" t="s">
        <v>33</v>
      </c>
      <c r="F74" s="18">
        <v>15219</v>
      </c>
      <c r="G74" s="18">
        <v>5422</v>
      </c>
      <c r="H74" s="18">
        <v>5643</v>
      </c>
      <c r="I74" s="18">
        <v>2152</v>
      </c>
      <c r="J74" s="19">
        <v>14010</v>
      </c>
      <c r="K74" s="18">
        <v>7269</v>
      </c>
      <c r="L74" s="18">
        <v>1132</v>
      </c>
      <c r="M74" s="18">
        <v>1542</v>
      </c>
      <c r="N74" s="18">
        <v>2559</v>
      </c>
      <c r="O74" s="18">
        <v>1583</v>
      </c>
      <c r="P74" s="18">
        <v>3230</v>
      </c>
      <c r="Q74" s="18">
        <v>1855.2</v>
      </c>
      <c r="R74" s="18">
        <v>4965</v>
      </c>
      <c r="S74" s="18">
        <v>1051</v>
      </c>
      <c r="T74" s="18">
        <v>1504</v>
      </c>
      <c r="U74" s="18">
        <v>1207</v>
      </c>
      <c r="V74" s="18">
        <v>1660</v>
      </c>
      <c r="W74" s="18">
        <v>1471</v>
      </c>
      <c r="X74" s="18">
        <v>552</v>
      </c>
    </row>
    <row r="75" spans="1:24" ht="13.8" x14ac:dyDescent="0.3">
      <c r="A75" s="17">
        <v>36100</v>
      </c>
      <c r="B75" s="18">
        <v>56787</v>
      </c>
      <c r="C75" s="18">
        <v>20555</v>
      </c>
      <c r="D75" s="18">
        <v>12234</v>
      </c>
      <c r="E75" s="18" t="s">
        <v>33</v>
      </c>
      <c r="F75" s="18">
        <v>13625</v>
      </c>
      <c r="G75" s="18">
        <v>5439</v>
      </c>
      <c r="H75" s="18">
        <v>5196</v>
      </c>
      <c r="I75" s="18">
        <v>2912</v>
      </c>
      <c r="J75" s="19">
        <v>13576</v>
      </c>
      <c r="K75" s="18">
        <v>6979</v>
      </c>
      <c r="L75" s="18">
        <v>1029</v>
      </c>
      <c r="M75" s="18">
        <v>1438</v>
      </c>
      <c r="N75" s="18">
        <v>2217</v>
      </c>
      <c r="O75" s="18">
        <v>1738</v>
      </c>
      <c r="P75" s="18">
        <v>3003</v>
      </c>
      <c r="Q75" s="18">
        <v>1317.2</v>
      </c>
      <c r="R75" s="18">
        <v>4499</v>
      </c>
      <c r="S75" s="18">
        <v>1009</v>
      </c>
      <c r="T75" s="18">
        <v>1542</v>
      </c>
      <c r="U75" s="18">
        <v>1177</v>
      </c>
      <c r="V75" s="18">
        <v>1711</v>
      </c>
      <c r="W75" s="18">
        <v>1330</v>
      </c>
      <c r="X75" s="18">
        <v>540</v>
      </c>
    </row>
    <row r="76" spans="1:24" ht="13.8" x14ac:dyDescent="0.3">
      <c r="A76" s="17">
        <v>36130</v>
      </c>
      <c r="B76" s="18">
        <v>57576</v>
      </c>
      <c r="C76" s="18">
        <v>19149</v>
      </c>
      <c r="D76" s="18">
        <v>12641</v>
      </c>
      <c r="E76" s="18" t="s">
        <v>33</v>
      </c>
      <c r="F76" s="18">
        <v>15463</v>
      </c>
      <c r="G76" s="18">
        <v>6720</v>
      </c>
      <c r="H76" s="18">
        <v>5208</v>
      </c>
      <c r="I76" s="18">
        <v>2191</v>
      </c>
      <c r="J76" s="19">
        <v>12664</v>
      </c>
      <c r="K76" s="18">
        <v>6486</v>
      </c>
      <c r="L76" s="18">
        <v>1062</v>
      </c>
      <c r="M76" s="18">
        <v>1725</v>
      </c>
      <c r="N76" s="18">
        <v>2458</v>
      </c>
      <c r="O76" s="18">
        <v>1671</v>
      </c>
      <c r="P76" s="18">
        <v>2906</v>
      </c>
      <c r="Q76" s="18">
        <v>1379.7</v>
      </c>
      <c r="R76" s="18">
        <v>4656</v>
      </c>
      <c r="S76" s="18">
        <v>1108</v>
      </c>
      <c r="T76" s="18">
        <v>2383</v>
      </c>
      <c r="U76" s="18">
        <v>1545</v>
      </c>
      <c r="V76" s="18">
        <v>1683</v>
      </c>
      <c r="W76" s="18">
        <v>1336</v>
      </c>
      <c r="X76" s="18">
        <v>389</v>
      </c>
    </row>
    <row r="77" spans="1:24" ht="13.8" x14ac:dyDescent="0.3">
      <c r="A77" s="17">
        <v>36161</v>
      </c>
      <c r="B77" s="18">
        <v>51484.3</v>
      </c>
      <c r="C77" s="18">
        <v>18155</v>
      </c>
      <c r="D77" s="18">
        <v>12301.8</v>
      </c>
      <c r="E77" s="18" t="s">
        <v>33</v>
      </c>
      <c r="F77" s="18">
        <v>13085.7</v>
      </c>
      <c r="G77" s="18">
        <v>5352.3</v>
      </c>
      <c r="H77" s="18">
        <v>4507.6000000000004</v>
      </c>
      <c r="I77" s="18">
        <v>1534</v>
      </c>
      <c r="J77" s="19">
        <v>12134</v>
      </c>
      <c r="K77" s="18">
        <v>6021.1</v>
      </c>
      <c r="L77" s="18">
        <v>948.9</v>
      </c>
      <c r="M77" s="18">
        <v>1709.2</v>
      </c>
      <c r="N77" s="18">
        <v>1989</v>
      </c>
      <c r="O77" s="18">
        <v>1504.5</v>
      </c>
      <c r="P77" s="18">
        <v>3267.5</v>
      </c>
      <c r="Q77" s="18">
        <v>781.3</v>
      </c>
      <c r="R77" s="18">
        <v>4623.8999999999996</v>
      </c>
      <c r="S77" s="18">
        <v>889</v>
      </c>
      <c r="T77" s="18">
        <v>1543.8</v>
      </c>
      <c r="U77" s="18">
        <v>1475.3</v>
      </c>
      <c r="V77" s="18">
        <v>1444.1</v>
      </c>
      <c r="W77" s="18">
        <v>1106.5999999999999</v>
      </c>
      <c r="X77" s="18">
        <v>289</v>
      </c>
    </row>
    <row r="78" spans="1:24" ht="13.8" x14ac:dyDescent="0.3">
      <c r="A78" s="17">
        <v>36192</v>
      </c>
      <c r="B78" s="18">
        <v>52174</v>
      </c>
      <c r="C78" s="18">
        <v>19064.5</v>
      </c>
      <c r="D78" s="18">
        <v>12643.2</v>
      </c>
      <c r="E78" s="18" t="s">
        <v>33</v>
      </c>
      <c r="F78" s="18">
        <v>12637.4</v>
      </c>
      <c r="G78" s="18">
        <v>4622.8</v>
      </c>
      <c r="H78" s="18">
        <v>4312.3</v>
      </c>
      <c r="I78" s="18">
        <v>1786.1</v>
      </c>
      <c r="J78" s="19">
        <v>13047.8</v>
      </c>
      <c r="K78" s="18">
        <v>6016.6</v>
      </c>
      <c r="L78" s="18">
        <v>1121.2</v>
      </c>
      <c r="M78" s="18">
        <v>1604.7</v>
      </c>
      <c r="N78" s="18">
        <v>2171.1999999999998</v>
      </c>
      <c r="O78" s="18">
        <v>1646.9</v>
      </c>
      <c r="P78" s="18">
        <v>3312.1</v>
      </c>
      <c r="Q78" s="18">
        <v>923.9</v>
      </c>
      <c r="R78" s="18">
        <v>4836.3999999999996</v>
      </c>
      <c r="S78" s="18">
        <v>888.9</v>
      </c>
      <c r="T78" s="18">
        <v>1415.9</v>
      </c>
      <c r="U78" s="18">
        <v>1102.3</v>
      </c>
      <c r="V78" s="18">
        <v>1215.7</v>
      </c>
      <c r="W78" s="18">
        <v>916.2</v>
      </c>
      <c r="X78" s="18">
        <v>354</v>
      </c>
    </row>
    <row r="79" spans="1:24" ht="13.8" x14ac:dyDescent="0.3">
      <c r="A79" s="17">
        <v>36220</v>
      </c>
      <c r="B79" s="18">
        <v>59865.9</v>
      </c>
      <c r="C79" s="18">
        <v>21894.1</v>
      </c>
      <c r="D79" s="18">
        <v>14118.9</v>
      </c>
      <c r="E79" s="18" t="s">
        <v>33</v>
      </c>
      <c r="F79" s="18">
        <v>14803.2</v>
      </c>
      <c r="G79" s="18">
        <v>5906</v>
      </c>
      <c r="H79" s="18">
        <v>4677.3999999999996</v>
      </c>
      <c r="I79" s="18">
        <v>2111.6999999999998</v>
      </c>
      <c r="J79" s="19">
        <v>14984.4</v>
      </c>
      <c r="K79" s="18">
        <v>6909.7</v>
      </c>
      <c r="L79" s="18">
        <v>1197.0999999999999</v>
      </c>
      <c r="M79" s="18">
        <v>1768.4</v>
      </c>
      <c r="N79" s="18">
        <v>2793.3</v>
      </c>
      <c r="O79" s="18">
        <v>1672.8</v>
      </c>
      <c r="P79" s="18">
        <v>3352</v>
      </c>
      <c r="Q79" s="18">
        <v>1076</v>
      </c>
      <c r="R79" s="18">
        <v>5294</v>
      </c>
      <c r="S79" s="18">
        <v>1218.2</v>
      </c>
      <c r="T79" s="18">
        <v>1909.8</v>
      </c>
      <c r="U79" s="18">
        <v>1321.2</v>
      </c>
      <c r="V79" s="18">
        <v>1456.8</v>
      </c>
      <c r="W79" s="18">
        <v>979.4</v>
      </c>
      <c r="X79" s="18">
        <v>297</v>
      </c>
    </row>
    <row r="80" spans="1:24" ht="13.8" x14ac:dyDescent="0.3">
      <c r="A80" s="17">
        <v>36251</v>
      </c>
      <c r="B80" s="18">
        <v>56298.3</v>
      </c>
      <c r="C80" s="18">
        <v>20774.7</v>
      </c>
      <c r="D80" s="18">
        <v>12805.5</v>
      </c>
      <c r="E80" s="18" t="s">
        <v>33</v>
      </c>
      <c r="F80" s="18">
        <v>14059.6</v>
      </c>
      <c r="G80" s="18">
        <v>5786.7</v>
      </c>
      <c r="H80" s="18">
        <v>4556.2</v>
      </c>
      <c r="I80" s="18">
        <v>1422.7</v>
      </c>
      <c r="J80" s="19">
        <v>14126.7</v>
      </c>
      <c r="K80" s="18">
        <v>6648</v>
      </c>
      <c r="L80" s="18">
        <v>1097.3</v>
      </c>
      <c r="M80" s="18">
        <v>1529.6</v>
      </c>
      <c r="N80" s="18">
        <v>2336.6999999999998</v>
      </c>
      <c r="O80" s="18">
        <v>1544.6</v>
      </c>
      <c r="P80" s="18">
        <v>3216.1</v>
      </c>
      <c r="Q80" s="18">
        <v>1035</v>
      </c>
      <c r="R80" s="18">
        <v>4784.7</v>
      </c>
      <c r="S80" s="18">
        <v>977.8</v>
      </c>
      <c r="T80" s="18">
        <v>2088.6</v>
      </c>
      <c r="U80" s="18">
        <v>1218.5</v>
      </c>
      <c r="V80" s="18">
        <v>1501.8</v>
      </c>
      <c r="W80" s="18">
        <v>1072.3</v>
      </c>
      <c r="X80" s="18">
        <v>268</v>
      </c>
    </row>
    <row r="81" spans="1:24" ht="13.8" x14ac:dyDescent="0.3">
      <c r="A81" s="17">
        <v>36281</v>
      </c>
      <c r="B81" s="18">
        <v>55352.800000000003</v>
      </c>
      <c r="C81" s="18">
        <v>20809.2</v>
      </c>
      <c r="D81" s="18">
        <v>12691.6</v>
      </c>
      <c r="E81" s="18" t="s">
        <v>33</v>
      </c>
      <c r="F81" s="18">
        <v>13576.5</v>
      </c>
      <c r="G81" s="18">
        <v>5661.2</v>
      </c>
      <c r="H81" s="18">
        <v>4569.6000000000004</v>
      </c>
      <c r="I81" s="18">
        <v>1533.6</v>
      </c>
      <c r="J81" s="19">
        <v>14150.7</v>
      </c>
      <c r="K81" s="18">
        <v>6658.5</v>
      </c>
      <c r="L81" s="18">
        <v>1083.5999999999999</v>
      </c>
      <c r="M81" s="18">
        <v>1677.8</v>
      </c>
      <c r="N81" s="18">
        <v>2191.5</v>
      </c>
      <c r="O81" s="18">
        <v>1533.7</v>
      </c>
      <c r="P81" s="18">
        <v>3294.7</v>
      </c>
      <c r="Q81" s="18">
        <v>1113.8</v>
      </c>
      <c r="R81" s="18">
        <v>4271.3999999999996</v>
      </c>
      <c r="S81" s="18">
        <v>1000.1</v>
      </c>
      <c r="T81" s="18">
        <v>1818.6</v>
      </c>
      <c r="U81" s="18">
        <v>1222.0999999999999</v>
      </c>
      <c r="V81" s="18">
        <v>1620.4</v>
      </c>
      <c r="W81" s="18">
        <v>1083.5</v>
      </c>
      <c r="X81" s="18">
        <v>274</v>
      </c>
    </row>
    <row r="82" spans="1:24" ht="13.8" x14ac:dyDescent="0.3">
      <c r="A82" s="17">
        <v>36312</v>
      </c>
      <c r="B82" s="18">
        <v>56627.8</v>
      </c>
      <c r="C82" s="18">
        <v>21636.1</v>
      </c>
      <c r="D82" s="18">
        <v>12163.1</v>
      </c>
      <c r="E82" s="18" t="s">
        <v>33</v>
      </c>
      <c r="F82" s="18">
        <v>14664.8</v>
      </c>
      <c r="G82" s="18">
        <v>5879.6</v>
      </c>
      <c r="H82" s="18">
        <v>4583.7</v>
      </c>
      <c r="I82" s="18">
        <v>1359.4</v>
      </c>
      <c r="J82" s="19">
        <v>14567</v>
      </c>
      <c r="K82" s="18">
        <v>7069.1</v>
      </c>
      <c r="L82" s="18">
        <v>965.9</v>
      </c>
      <c r="M82" s="18">
        <v>1614</v>
      </c>
      <c r="N82" s="18">
        <v>2079.1999999999998</v>
      </c>
      <c r="O82" s="18">
        <v>1618.2</v>
      </c>
      <c r="P82" s="18">
        <v>3110.3</v>
      </c>
      <c r="Q82" s="18">
        <v>1442</v>
      </c>
      <c r="R82" s="18">
        <v>4535.5</v>
      </c>
      <c r="S82" s="18">
        <v>1039.3</v>
      </c>
      <c r="T82" s="18">
        <v>1963</v>
      </c>
      <c r="U82" s="18">
        <v>1310.8</v>
      </c>
      <c r="V82" s="18">
        <v>1566.5</v>
      </c>
      <c r="W82" s="18">
        <v>1067.8</v>
      </c>
      <c r="X82" s="18">
        <v>312</v>
      </c>
    </row>
    <row r="83" spans="1:24" ht="13.8" x14ac:dyDescent="0.3">
      <c r="A83" s="17">
        <v>36342</v>
      </c>
      <c r="B83" s="18">
        <v>51964.7</v>
      </c>
      <c r="C83" s="18">
        <v>18639.8</v>
      </c>
      <c r="D83" s="18">
        <v>11214.1</v>
      </c>
      <c r="E83" s="18" t="s">
        <v>33</v>
      </c>
      <c r="F83" s="18">
        <v>14110.1</v>
      </c>
      <c r="G83" s="18">
        <v>5891.2</v>
      </c>
      <c r="H83" s="18">
        <v>4482.7</v>
      </c>
      <c r="I83" s="18">
        <v>1767.1</v>
      </c>
      <c r="J83" s="19">
        <v>11519.3</v>
      </c>
      <c r="K83" s="18">
        <v>7120.5</v>
      </c>
      <c r="L83" s="18">
        <v>862.1</v>
      </c>
      <c r="M83" s="18">
        <v>1274.9000000000001</v>
      </c>
      <c r="N83" s="18">
        <v>1966.2</v>
      </c>
      <c r="O83" s="18">
        <v>1355.7</v>
      </c>
      <c r="P83" s="18">
        <v>3076.6</v>
      </c>
      <c r="Q83" s="18">
        <v>1074</v>
      </c>
      <c r="R83" s="18">
        <v>4443.8999999999996</v>
      </c>
      <c r="S83" s="18">
        <v>1058.4000000000001</v>
      </c>
      <c r="T83" s="18">
        <v>1863.2</v>
      </c>
      <c r="U83" s="18">
        <v>1303</v>
      </c>
      <c r="V83" s="18">
        <v>1666.6</v>
      </c>
      <c r="W83" s="18">
        <v>1090.5999999999999</v>
      </c>
      <c r="X83" s="18">
        <v>275</v>
      </c>
    </row>
    <row r="84" spans="1:24" ht="13.8" x14ac:dyDescent="0.3">
      <c r="A84" s="17">
        <v>36373</v>
      </c>
      <c r="B84" s="18">
        <v>56581.7</v>
      </c>
      <c r="C84" s="18">
        <v>21289.8</v>
      </c>
      <c r="D84" s="18">
        <v>12013.8</v>
      </c>
      <c r="E84" s="18" t="s">
        <v>33</v>
      </c>
      <c r="F84" s="18">
        <v>15123.9</v>
      </c>
      <c r="G84" s="18">
        <v>6594.2</v>
      </c>
      <c r="H84" s="18">
        <v>4460.1000000000004</v>
      </c>
      <c r="I84" s="18">
        <v>1328</v>
      </c>
      <c r="J84" s="19">
        <v>13815.1</v>
      </c>
      <c r="K84" s="18">
        <v>7474.7</v>
      </c>
      <c r="L84" s="18">
        <v>939.1</v>
      </c>
      <c r="M84" s="18">
        <v>1298</v>
      </c>
      <c r="N84" s="18">
        <v>2163.1999999999998</v>
      </c>
      <c r="O84" s="18">
        <v>1687.1</v>
      </c>
      <c r="P84" s="18">
        <v>3269.9</v>
      </c>
      <c r="Q84" s="18">
        <v>1151.3</v>
      </c>
      <c r="R84" s="18">
        <v>4695.7</v>
      </c>
      <c r="S84" s="18">
        <v>1050.4000000000001</v>
      </c>
      <c r="T84" s="18">
        <v>2251.1999999999998</v>
      </c>
      <c r="U84" s="18">
        <v>1638.7</v>
      </c>
      <c r="V84" s="18">
        <v>1653.9</v>
      </c>
      <c r="W84" s="18">
        <v>1134.3</v>
      </c>
      <c r="X84" s="18">
        <v>245</v>
      </c>
    </row>
    <row r="85" spans="1:24" ht="13.8" x14ac:dyDescent="0.3">
      <c r="A85" s="17">
        <v>36404</v>
      </c>
      <c r="B85" s="18">
        <v>58284.4</v>
      </c>
      <c r="C85" s="18">
        <v>22228.1</v>
      </c>
      <c r="D85" s="18">
        <v>12184.8</v>
      </c>
      <c r="E85" s="18" t="s">
        <v>33</v>
      </c>
      <c r="F85" s="18">
        <v>15159.9</v>
      </c>
      <c r="G85" s="18">
        <v>6218.3</v>
      </c>
      <c r="H85" s="18">
        <v>4469.8</v>
      </c>
      <c r="I85" s="18">
        <v>1305.8</v>
      </c>
      <c r="J85" s="19">
        <v>14423</v>
      </c>
      <c r="K85" s="18">
        <v>7805.2</v>
      </c>
      <c r="L85" s="18">
        <v>993.8</v>
      </c>
      <c r="M85" s="18">
        <v>1457.3</v>
      </c>
      <c r="N85" s="18">
        <v>2009</v>
      </c>
      <c r="O85" s="18">
        <v>1651</v>
      </c>
      <c r="P85" s="18">
        <v>2999.4</v>
      </c>
      <c r="Q85" s="18">
        <v>1325.3</v>
      </c>
      <c r="R85" s="18">
        <v>4649.8999999999996</v>
      </c>
      <c r="S85" s="18">
        <v>1175.9000000000001</v>
      </c>
      <c r="T85" s="18">
        <v>2020.9</v>
      </c>
      <c r="U85" s="18">
        <v>1494.5</v>
      </c>
      <c r="V85" s="18">
        <v>1527</v>
      </c>
      <c r="W85" s="18">
        <v>1134.0999999999999</v>
      </c>
      <c r="X85" s="18">
        <v>332</v>
      </c>
    </row>
    <row r="86" spans="1:24" ht="13.8" x14ac:dyDescent="0.3">
      <c r="A86" s="17">
        <v>36434</v>
      </c>
      <c r="B86" s="18">
        <v>62122.8</v>
      </c>
      <c r="C86" s="18">
        <v>23285.3</v>
      </c>
      <c r="D86" s="18">
        <v>13446</v>
      </c>
      <c r="E86" s="18" t="s">
        <v>33</v>
      </c>
      <c r="F86" s="18">
        <v>15777</v>
      </c>
      <c r="G86" s="18">
        <v>6368.9</v>
      </c>
      <c r="H86" s="18">
        <v>5054</v>
      </c>
      <c r="I86" s="18">
        <v>1457.8</v>
      </c>
      <c r="J86" s="19">
        <v>14824.3</v>
      </c>
      <c r="K86" s="18">
        <v>8460.9</v>
      </c>
      <c r="L86" s="18">
        <v>1111.2</v>
      </c>
      <c r="M86" s="18">
        <v>1651.3</v>
      </c>
      <c r="N86" s="18">
        <v>2534.8000000000002</v>
      </c>
      <c r="O86" s="18">
        <v>1661.2</v>
      </c>
      <c r="P86" s="18">
        <v>3297.4</v>
      </c>
      <c r="Q86" s="18">
        <v>1069.0999999999999</v>
      </c>
      <c r="R86" s="18">
        <v>5086.3</v>
      </c>
      <c r="S86" s="18">
        <v>1104.3</v>
      </c>
      <c r="T86" s="18">
        <v>1972.7</v>
      </c>
      <c r="U86" s="18">
        <v>1372.2</v>
      </c>
      <c r="V86" s="18">
        <v>1919.7</v>
      </c>
      <c r="W86" s="18">
        <v>1341.5</v>
      </c>
      <c r="X86" s="18">
        <v>313</v>
      </c>
    </row>
    <row r="87" spans="1:24" ht="13.8" x14ac:dyDescent="0.3">
      <c r="A87" s="17">
        <v>36465</v>
      </c>
      <c r="B87" s="18">
        <v>60684.7</v>
      </c>
      <c r="C87" s="18">
        <v>23301.200000000001</v>
      </c>
      <c r="D87" s="18">
        <v>12821.8</v>
      </c>
      <c r="E87" s="18" t="s">
        <v>33</v>
      </c>
      <c r="F87" s="18">
        <v>14774</v>
      </c>
      <c r="G87" s="18">
        <v>5680.1</v>
      </c>
      <c r="H87" s="18">
        <v>4737.3</v>
      </c>
      <c r="I87" s="18">
        <v>1479.7</v>
      </c>
      <c r="J87" s="19">
        <v>15099.4</v>
      </c>
      <c r="K87" s="18">
        <v>8201.7999999999993</v>
      </c>
      <c r="L87" s="18">
        <v>1002.3</v>
      </c>
      <c r="M87" s="18">
        <v>1372.7</v>
      </c>
      <c r="N87" s="18">
        <v>2209.1999999999998</v>
      </c>
      <c r="O87" s="18">
        <v>1760.7</v>
      </c>
      <c r="P87" s="18">
        <v>3168</v>
      </c>
      <c r="Q87" s="18">
        <v>1025.5</v>
      </c>
      <c r="R87" s="18">
        <v>5185.3</v>
      </c>
      <c r="S87" s="18">
        <v>1056.5999999999999</v>
      </c>
      <c r="T87" s="18">
        <v>1810</v>
      </c>
      <c r="U87" s="18">
        <v>1279.8</v>
      </c>
      <c r="V87" s="18">
        <v>1533.8</v>
      </c>
      <c r="W87" s="18">
        <v>1217.4000000000001</v>
      </c>
      <c r="X87" s="18">
        <v>468</v>
      </c>
    </row>
    <row r="88" spans="1:24" ht="13.8" x14ac:dyDescent="0.3">
      <c r="A88" s="17">
        <v>36495</v>
      </c>
      <c r="B88" s="18">
        <v>62916.9</v>
      </c>
      <c r="C88" s="18">
        <v>22431.1</v>
      </c>
      <c r="D88" s="18">
        <v>13409.6</v>
      </c>
      <c r="E88" s="18" t="s">
        <v>33</v>
      </c>
      <c r="F88" s="18">
        <v>16001.5</v>
      </c>
      <c r="G88" s="18">
        <v>7027.7</v>
      </c>
      <c r="H88" s="18">
        <v>4741.8999999999996</v>
      </c>
      <c r="I88" s="18">
        <v>3079.6</v>
      </c>
      <c r="J88" s="19">
        <v>13908.3</v>
      </c>
      <c r="K88" s="18">
        <v>8522.7999999999993</v>
      </c>
      <c r="L88" s="18">
        <v>1058.9000000000001</v>
      </c>
      <c r="M88" s="18">
        <v>1919.7</v>
      </c>
      <c r="N88" s="18">
        <v>2357</v>
      </c>
      <c r="O88" s="18">
        <v>1800.1</v>
      </c>
      <c r="P88" s="18">
        <v>3043.2</v>
      </c>
      <c r="Q88" s="18">
        <v>1093.9000000000001</v>
      </c>
      <c r="R88" s="18">
        <v>5059</v>
      </c>
      <c r="S88" s="18">
        <v>1193</v>
      </c>
      <c r="T88" s="18">
        <v>2300.6999999999998</v>
      </c>
      <c r="U88" s="18">
        <v>1508.9</v>
      </c>
      <c r="V88" s="18">
        <v>2025.1</v>
      </c>
      <c r="W88" s="18">
        <v>1058.8</v>
      </c>
      <c r="X88" s="18">
        <v>854</v>
      </c>
    </row>
    <row r="89" spans="1:24" ht="13.8" x14ac:dyDescent="0.3">
      <c r="A89" s="17">
        <v>36526</v>
      </c>
      <c r="B89" s="18">
        <v>56652.7</v>
      </c>
      <c r="C89" s="18">
        <v>21569</v>
      </c>
      <c r="D89" s="18">
        <v>12030.8</v>
      </c>
      <c r="E89" s="18" t="s">
        <v>33</v>
      </c>
      <c r="F89" s="18">
        <v>14260.9</v>
      </c>
      <c r="G89" s="18">
        <v>5981.3</v>
      </c>
      <c r="H89" s="18">
        <v>4275.3999999999996</v>
      </c>
      <c r="I89" s="18">
        <v>1484.4</v>
      </c>
      <c r="J89" s="19">
        <v>13604.5</v>
      </c>
      <c r="K89" s="18">
        <v>7964.5</v>
      </c>
      <c r="L89" s="18">
        <v>976.4</v>
      </c>
      <c r="M89" s="18">
        <v>1571.2</v>
      </c>
      <c r="N89" s="18">
        <v>2102.5</v>
      </c>
      <c r="O89" s="18">
        <v>1557.5</v>
      </c>
      <c r="P89" s="18">
        <v>3044.6</v>
      </c>
      <c r="Q89" s="18">
        <v>863.1</v>
      </c>
      <c r="R89" s="18">
        <v>4772.2</v>
      </c>
      <c r="S89" s="18">
        <v>915.2</v>
      </c>
      <c r="T89" s="18">
        <v>1986.1</v>
      </c>
      <c r="U89" s="18">
        <v>1239</v>
      </c>
      <c r="V89" s="18">
        <v>1841</v>
      </c>
      <c r="W89" s="18">
        <v>1008</v>
      </c>
      <c r="X89" s="18">
        <v>232</v>
      </c>
    </row>
    <row r="90" spans="1:24" ht="13.8" x14ac:dyDescent="0.3">
      <c r="A90" s="17">
        <v>36557</v>
      </c>
      <c r="B90" s="18">
        <v>60090.6</v>
      </c>
      <c r="C90" s="18">
        <v>23432.9</v>
      </c>
      <c r="D90" s="18">
        <v>13254.4</v>
      </c>
      <c r="E90" s="18" t="s">
        <v>33</v>
      </c>
      <c r="F90" s="18">
        <v>14520.7</v>
      </c>
      <c r="G90" s="18">
        <v>5852.5</v>
      </c>
      <c r="H90" s="18">
        <v>4284.7</v>
      </c>
      <c r="I90" s="18">
        <v>1704.6</v>
      </c>
      <c r="J90" s="19">
        <v>14968.7</v>
      </c>
      <c r="K90" s="18">
        <v>8464.2999999999993</v>
      </c>
      <c r="L90" s="18">
        <v>1060.2</v>
      </c>
      <c r="M90" s="18">
        <v>1552.9</v>
      </c>
      <c r="N90" s="18">
        <v>2235.4</v>
      </c>
      <c r="O90" s="18">
        <v>1795.4</v>
      </c>
      <c r="P90" s="18">
        <v>3688.7</v>
      </c>
      <c r="Q90" s="18">
        <v>972.7</v>
      </c>
      <c r="R90" s="18">
        <v>4991.8</v>
      </c>
      <c r="S90" s="18">
        <v>1010.6</v>
      </c>
      <c r="T90" s="18">
        <v>2052.8000000000002</v>
      </c>
      <c r="U90" s="18">
        <v>1194.5999999999999</v>
      </c>
      <c r="V90" s="18">
        <v>1594.6</v>
      </c>
      <c r="W90" s="18">
        <v>1057.7</v>
      </c>
      <c r="X90" s="18">
        <v>257</v>
      </c>
    </row>
    <row r="91" spans="1:24" ht="13.8" x14ac:dyDescent="0.3">
      <c r="A91" s="17">
        <v>36586</v>
      </c>
      <c r="B91" s="18">
        <v>68263</v>
      </c>
      <c r="C91" s="18">
        <v>26726.7</v>
      </c>
      <c r="D91" s="18">
        <v>14495.5</v>
      </c>
      <c r="E91" s="18" t="s">
        <v>33</v>
      </c>
      <c r="F91" s="18">
        <v>17516</v>
      </c>
      <c r="G91" s="18">
        <v>7300.5</v>
      </c>
      <c r="H91" s="18">
        <v>5045</v>
      </c>
      <c r="I91" s="18">
        <v>1417.8</v>
      </c>
      <c r="J91" s="19">
        <v>17085.7</v>
      </c>
      <c r="K91" s="18">
        <v>9641.1</v>
      </c>
      <c r="L91" s="18">
        <v>1288.7</v>
      </c>
      <c r="M91" s="18">
        <v>1829.7</v>
      </c>
      <c r="N91" s="18">
        <v>2831.7</v>
      </c>
      <c r="O91" s="18">
        <v>1897.4</v>
      </c>
      <c r="P91" s="18">
        <v>3516</v>
      </c>
      <c r="Q91" s="18">
        <v>1330.5</v>
      </c>
      <c r="R91" s="18">
        <v>5898.9</v>
      </c>
      <c r="S91" s="18">
        <v>1246.0999999999999</v>
      </c>
      <c r="T91" s="18">
        <v>2433</v>
      </c>
      <c r="U91" s="18">
        <v>1620.7</v>
      </c>
      <c r="V91" s="18">
        <v>2000.7</v>
      </c>
      <c r="W91" s="18">
        <v>1140.5</v>
      </c>
      <c r="X91" s="18">
        <v>280</v>
      </c>
    </row>
    <row r="92" spans="1:24" ht="13.8" x14ac:dyDescent="0.3">
      <c r="A92" s="17">
        <v>36617</v>
      </c>
      <c r="B92" s="18">
        <v>62628.3</v>
      </c>
      <c r="C92" s="18">
        <v>23837.8</v>
      </c>
      <c r="D92" s="18">
        <v>13590.5</v>
      </c>
      <c r="E92" s="18" t="s">
        <v>33</v>
      </c>
      <c r="F92" s="18">
        <v>16171.4</v>
      </c>
      <c r="G92" s="18">
        <v>6844.9</v>
      </c>
      <c r="H92" s="18">
        <v>4775.1000000000004</v>
      </c>
      <c r="I92" s="18">
        <v>1438.2</v>
      </c>
      <c r="J92" s="19">
        <v>14794.3</v>
      </c>
      <c r="K92" s="18">
        <v>9043.5</v>
      </c>
      <c r="L92" s="18">
        <v>1147.5</v>
      </c>
      <c r="M92" s="18">
        <v>1702.2</v>
      </c>
      <c r="N92" s="18">
        <v>2784</v>
      </c>
      <c r="O92" s="18">
        <v>1674.7</v>
      </c>
      <c r="P92" s="18">
        <v>3193.2</v>
      </c>
      <c r="Q92" s="18">
        <v>1227.5</v>
      </c>
      <c r="R92" s="18">
        <v>4968</v>
      </c>
      <c r="S92" s="18">
        <v>1169.5</v>
      </c>
      <c r="T92" s="18">
        <v>2425.1</v>
      </c>
      <c r="U92" s="18">
        <v>1324.9</v>
      </c>
      <c r="V92" s="18">
        <v>1925.4</v>
      </c>
      <c r="W92" s="18">
        <v>1054.7</v>
      </c>
      <c r="X92" s="18">
        <v>259</v>
      </c>
    </row>
    <row r="93" spans="1:24" ht="13.8" x14ac:dyDescent="0.3">
      <c r="A93" s="17">
        <v>36647</v>
      </c>
      <c r="B93" s="18">
        <v>63901.9</v>
      </c>
      <c r="C93" s="18">
        <v>24977.599999999999</v>
      </c>
      <c r="D93" s="18">
        <v>14009.5</v>
      </c>
      <c r="E93" s="18" t="s">
        <v>33</v>
      </c>
      <c r="F93" s="18">
        <v>16363.7</v>
      </c>
      <c r="G93" s="18">
        <v>6773.3</v>
      </c>
      <c r="H93" s="18">
        <v>4746.5</v>
      </c>
      <c r="I93" s="18">
        <v>1366.3</v>
      </c>
      <c r="J93" s="19">
        <v>15833.8</v>
      </c>
      <c r="K93" s="18">
        <v>9143.7999999999993</v>
      </c>
      <c r="L93" s="18">
        <v>1100.0999999999999</v>
      </c>
      <c r="M93" s="18">
        <v>1639.3</v>
      </c>
      <c r="N93" s="18">
        <v>2498.1</v>
      </c>
      <c r="O93" s="18">
        <v>1786.3</v>
      </c>
      <c r="P93" s="18">
        <v>3532.7</v>
      </c>
      <c r="Q93" s="18">
        <v>1526.3</v>
      </c>
      <c r="R93" s="18">
        <v>5108.6000000000004</v>
      </c>
      <c r="S93" s="18">
        <v>1135</v>
      </c>
      <c r="T93" s="18">
        <v>2383.5</v>
      </c>
      <c r="U93" s="18">
        <v>1273.9000000000001</v>
      </c>
      <c r="V93" s="18">
        <v>1980.9</v>
      </c>
      <c r="W93" s="18">
        <v>1183.5</v>
      </c>
      <c r="X93" s="18">
        <v>335</v>
      </c>
    </row>
    <row r="94" spans="1:24" ht="13.8" x14ac:dyDescent="0.3">
      <c r="A94" s="17">
        <v>36678</v>
      </c>
      <c r="B94" s="18">
        <v>67167.600000000006</v>
      </c>
      <c r="C94" s="18">
        <v>25461</v>
      </c>
      <c r="D94" s="18">
        <v>13981.5</v>
      </c>
      <c r="E94" s="18" t="s">
        <v>33</v>
      </c>
      <c r="F94" s="18">
        <v>18113.900000000001</v>
      </c>
      <c r="G94" s="18">
        <v>7686.9</v>
      </c>
      <c r="H94" s="18">
        <v>5108.7</v>
      </c>
      <c r="I94" s="18">
        <v>1373.2</v>
      </c>
      <c r="J94" s="19">
        <v>16053.6</v>
      </c>
      <c r="K94" s="18">
        <v>9407.5</v>
      </c>
      <c r="L94" s="18">
        <v>1143.2</v>
      </c>
      <c r="M94" s="18">
        <v>1677.1</v>
      </c>
      <c r="N94" s="18">
        <v>2314.1999999999998</v>
      </c>
      <c r="O94" s="18">
        <v>1833</v>
      </c>
      <c r="P94" s="18">
        <v>3560.8</v>
      </c>
      <c r="Q94" s="18">
        <v>1335.6</v>
      </c>
      <c r="R94" s="18">
        <v>5757.7</v>
      </c>
      <c r="S94" s="18">
        <v>1261.8</v>
      </c>
      <c r="T94" s="18">
        <v>2576.4</v>
      </c>
      <c r="U94" s="18">
        <v>1499.4</v>
      </c>
      <c r="V94" s="18">
        <v>2349.3000000000002</v>
      </c>
      <c r="W94" s="18">
        <v>1435.2</v>
      </c>
      <c r="X94" s="18">
        <v>288</v>
      </c>
    </row>
    <row r="95" spans="1:24" ht="13.8" x14ac:dyDescent="0.3">
      <c r="A95" s="17">
        <v>36708</v>
      </c>
      <c r="B95" s="18">
        <v>59315.199999999997</v>
      </c>
      <c r="C95" s="18">
        <v>21237.200000000001</v>
      </c>
      <c r="D95" s="18">
        <v>12004.7</v>
      </c>
      <c r="E95" s="18" t="s">
        <v>33</v>
      </c>
      <c r="F95" s="18">
        <v>17462.8</v>
      </c>
      <c r="G95" s="18">
        <v>7557.4</v>
      </c>
      <c r="H95" s="18">
        <v>4827.3</v>
      </c>
      <c r="I95" s="18">
        <v>1375.1</v>
      </c>
      <c r="J95" s="19">
        <v>12152.8</v>
      </c>
      <c r="K95" s="18">
        <v>9084.4</v>
      </c>
      <c r="L95" s="18">
        <v>1145.5999999999999</v>
      </c>
      <c r="M95" s="18">
        <v>1484.7</v>
      </c>
      <c r="N95" s="18">
        <v>2181.5</v>
      </c>
      <c r="O95" s="18">
        <v>1626.7</v>
      </c>
      <c r="P95" s="18">
        <v>2903</v>
      </c>
      <c r="Q95" s="18">
        <v>1642.8</v>
      </c>
      <c r="R95" s="18">
        <v>5094</v>
      </c>
      <c r="S95" s="18">
        <v>1181.2</v>
      </c>
      <c r="T95" s="18">
        <v>2288.1</v>
      </c>
      <c r="U95" s="18">
        <v>1504.1</v>
      </c>
      <c r="V95" s="18">
        <v>2584</v>
      </c>
      <c r="W95" s="18">
        <v>1361.3</v>
      </c>
      <c r="X95" s="18">
        <v>315</v>
      </c>
    </row>
    <row r="96" spans="1:24" ht="13.8" x14ac:dyDescent="0.3">
      <c r="A96" s="17">
        <v>36739</v>
      </c>
      <c r="B96" s="18">
        <v>67488.3</v>
      </c>
      <c r="C96" s="18">
        <v>25774.3</v>
      </c>
      <c r="D96" s="18">
        <v>13587.5</v>
      </c>
      <c r="E96" s="18" t="s">
        <v>33</v>
      </c>
      <c r="F96" s="18">
        <v>18282</v>
      </c>
      <c r="G96" s="18">
        <v>7699.3</v>
      </c>
      <c r="H96" s="18">
        <v>5314.9</v>
      </c>
      <c r="I96" s="18">
        <v>1732.3</v>
      </c>
      <c r="J96" s="19">
        <v>15325.4</v>
      </c>
      <c r="K96" s="18">
        <v>10448.799999999999</v>
      </c>
      <c r="L96" s="18">
        <v>1194.5999999999999</v>
      </c>
      <c r="M96" s="18">
        <v>1668.7</v>
      </c>
      <c r="N96" s="18">
        <v>2470.1999999999998</v>
      </c>
      <c r="O96" s="18">
        <v>1858</v>
      </c>
      <c r="P96" s="18">
        <v>3325.1</v>
      </c>
      <c r="Q96" s="18">
        <v>1429</v>
      </c>
      <c r="R96" s="18">
        <v>5677.4</v>
      </c>
      <c r="S96" s="18">
        <v>1332.7</v>
      </c>
      <c r="T96" s="18">
        <v>2441.6999999999998</v>
      </c>
      <c r="U96" s="18">
        <v>1669.4</v>
      </c>
      <c r="V96" s="18">
        <v>2255.4</v>
      </c>
      <c r="W96" s="18">
        <v>1441.9</v>
      </c>
      <c r="X96" s="18">
        <v>472</v>
      </c>
    </row>
    <row r="97" spans="1:24" ht="13.8" x14ac:dyDescent="0.3">
      <c r="A97" s="17">
        <v>36770</v>
      </c>
      <c r="B97" s="18">
        <v>66684.100000000006</v>
      </c>
      <c r="C97" s="18">
        <v>24603.3</v>
      </c>
      <c r="D97" s="18">
        <v>14213.7</v>
      </c>
      <c r="E97" s="18" t="s">
        <v>33</v>
      </c>
      <c r="F97" s="18">
        <v>17509.400000000001</v>
      </c>
      <c r="G97" s="18">
        <v>7501.4</v>
      </c>
      <c r="H97" s="18">
        <v>5167.6000000000004</v>
      </c>
      <c r="I97" s="18">
        <v>1900.7</v>
      </c>
      <c r="J97" s="19">
        <v>14847.4</v>
      </c>
      <c r="K97" s="18">
        <v>9755.9</v>
      </c>
      <c r="L97" s="18">
        <v>1172.8</v>
      </c>
      <c r="M97" s="18">
        <v>1632.9</v>
      </c>
      <c r="N97" s="18">
        <v>2471</v>
      </c>
      <c r="O97" s="18">
        <v>1830.6</v>
      </c>
      <c r="P97" s="18">
        <v>3493.6</v>
      </c>
      <c r="Q97" s="18">
        <v>1333.3</v>
      </c>
      <c r="R97" s="18">
        <v>5525.9</v>
      </c>
      <c r="S97" s="18">
        <v>1311.4</v>
      </c>
      <c r="T97" s="18">
        <v>2378</v>
      </c>
      <c r="U97" s="18">
        <v>1754.3</v>
      </c>
      <c r="V97" s="18">
        <v>2057.6999999999998</v>
      </c>
      <c r="W97" s="18">
        <v>1442.8</v>
      </c>
      <c r="X97" s="18">
        <v>597</v>
      </c>
    </row>
    <row r="98" spans="1:24" ht="13.8" x14ac:dyDescent="0.3">
      <c r="A98" s="17">
        <v>36800</v>
      </c>
      <c r="B98" s="18">
        <v>68798.600000000006</v>
      </c>
      <c r="C98" s="18">
        <v>26056.7</v>
      </c>
      <c r="D98" s="18">
        <v>14281.8</v>
      </c>
      <c r="E98" s="18" t="s">
        <v>33</v>
      </c>
      <c r="F98" s="18">
        <v>17778.7</v>
      </c>
      <c r="G98" s="18">
        <v>7583.6</v>
      </c>
      <c r="H98" s="18">
        <v>5304.1</v>
      </c>
      <c r="I98" s="18">
        <v>2070.8000000000002</v>
      </c>
      <c r="J98" s="19">
        <v>15725.1</v>
      </c>
      <c r="K98" s="18">
        <v>10331.6</v>
      </c>
      <c r="L98" s="18">
        <v>1170.2</v>
      </c>
      <c r="M98" s="18">
        <v>1705.7</v>
      </c>
      <c r="N98" s="18">
        <v>2464</v>
      </c>
      <c r="O98" s="18">
        <v>2057.1999999999998</v>
      </c>
      <c r="P98" s="18">
        <v>3636.1</v>
      </c>
      <c r="Q98" s="18">
        <v>1487.3</v>
      </c>
      <c r="R98" s="18">
        <v>5546.1</v>
      </c>
      <c r="S98" s="18">
        <v>1287.8</v>
      </c>
      <c r="T98" s="18">
        <v>2475.5</v>
      </c>
      <c r="U98" s="18">
        <v>1662.2</v>
      </c>
      <c r="V98" s="18">
        <v>2158.1</v>
      </c>
      <c r="W98" s="18">
        <v>1453.2</v>
      </c>
      <c r="X98" s="18">
        <v>518</v>
      </c>
    </row>
    <row r="99" spans="1:24" ht="13.8" x14ac:dyDescent="0.3">
      <c r="A99" s="17">
        <v>36831</v>
      </c>
      <c r="B99" s="18">
        <v>66786.100000000006</v>
      </c>
      <c r="C99" s="18">
        <v>25086.5</v>
      </c>
      <c r="D99" s="18">
        <v>14313</v>
      </c>
      <c r="E99" s="18" t="s">
        <v>33</v>
      </c>
      <c r="F99" s="18">
        <v>17089.5</v>
      </c>
      <c r="G99" s="18">
        <v>6811</v>
      </c>
      <c r="H99" s="18">
        <v>5255.7</v>
      </c>
      <c r="I99" s="18">
        <v>1629.6</v>
      </c>
      <c r="J99" s="19">
        <v>15159.3</v>
      </c>
      <c r="K99" s="18">
        <v>9927.1</v>
      </c>
      <c r="L99" s="18">
        <v>1345.7</v>
      </c>
      <c r="M99" s="18">
        <v>1787.1</v>
      </c>
      <c r="N99" s="18">
        <v>2450.6999999999998</v>
      </c>
      <c r="O99" s="18">
        <v>1958.8</v>
      </c>
      <c r="P99" s="18">
        <v>3682.7</v>
      </c>
      <c r="Q99" s="18">
        <v>1450.4</v>
      </c>
      <c r="R99" s="18">
        <v>5759.9</v>
      </c>
      <c r="S99" s="18">
        <v>1304.8</v>
      </c>
      <c r="T99" s="18">
        <v>2242.5</v>
      </c>
      <c r="U99" s="18">
        <v>1515.6</v>
      </c>
      <c r="V99" s="18">
        <v>1748</v>
      </c>
      <c r="W99" s="18">
        <v>1332</v>
      </c>
      <c r="X99" s="18">
        <v>308</v>
      </c>
    </row>
    <row r="100" spans="1:24" ht="13.8" x14ac:dyDescent="0.3">
      <c r="A100" s="17">
        <v>36861</v>
      </c>
      <c r="B100" s="18">
        <v>64433.4</v>
      </c>
      <c r="C100" s="18">
        <v>21526.9</v>
      </c>
      <c r="D100" s="18">
        <v>15301.6</v>
      </c>
      <c r="E100" s="18" t="s">
        <v>33</v>
      </c>
      <c r="F100" s="18">
        <v>17505.7</v>
      </c>
      <c r="G100" s="18">
        <v>7032</v>
      </c>
      <c r="H100" s="18">
        <v>5177.7</v>
      </c>
      <c r="I100" s="18">
        <v>1584.5</v>
      </c>
      <c r="J100" s="19">
        <v>13390.4</v>
      </c>
      <c r="K100" s="18">
        <v>8136.6</v>
      </c>
      <c r="L100" s="18">
        <v>1180.7</v>
      </c>
      <c r="M100" s="18">
        <v>2110</v>
      </c>
      <c r="N100" s="18">
        <v>2645</v>
      </c>
      <c r="O100" s="18">
        <v>1960.4</v>
      </c>
      <c r="P100" s="18">
        <v>3994.1</v>
      </c>
      <c r="Q100" s="18">
        <v>1586.7</v>
      </c>
      <c r="R100" s="18">
        <v>5824</v>
      </c>
      <c r="S100" s="18">
        <v>1425.9</v>
      </c>
      <c r="T100" s="18">
        <v>2147.1999999999998</v>
      </c>
      <c r="U100" s="18">
        <v>1548.2</v>
      </c>
      <c r="V100" s="18">
        <v>1910.7</v>
      </c>
      <c r="W100" s="18">
        <v>1410</v>
      </c>
      <c r="X100" s="18">
        <v>325</v>
      </c>
    </row>
    <row r="101" spans="1:24" ht="13.8" x14ac:dyDescent="0.3">
      <c r="A101" s="17">
        <v>36892</v>
      </c>
      <c r="B101" s="18">
        <v>61316</v>
      </c>
      <c r="C101" s="18">
        <v>22314.6</v>
      </c>
      <c r="D101" s="18">
        <v>13645.2</v>
      </c>
      <c r="E101" s="18" t="s">
        <v>33</v>
      </c>
      <c r="F101" s="18">
        <v>15779.1</v>
      </c>
      <c r="G101" s="18">
        <v>6443.1</v>
      </c>
      <c r="H101" s="18">
        <v>4779.8999999999996</v>
      </c>
      <c r="I101" s="18">
        <v>1705</v>
      </c>
      <c r="J101" s="19">
        <v>13666.6</v>
      </c>
      <c r="K101" s="18">
        <v>8648</v>
      </c>
      <c r="L101" s="18">
        <v>1143.0999999999999</v>
      </c>
      <c r="M101" s="18">
        <v>1641.5</v>
      </c>
      <c r="N101" s="18">
        <v>2546.3000000000002</v>
      </c>
      <c r="O101" s="18">
        <v>1808.5</v>
      </c>
      <c r="P101" s="18">
        <v>3373.5</v>
      </c>
      <c r="Q101" s="18">
        <v>1187.5</v>
      </c>
      <c r="R101" s="18">
        <v>5252.7</v>
      </c>
      <c r="S101" s="18">
        <v>1046.2</v>
      </c>
      <c r="T101" s="18">
        <v>2149.6999999999998</v>
      </c>
      <c r="U101" s="18">
        <v>1434.4</v>
      </c>
      <c r="V101" s="18">
        <v>1812.8</v>
      </c>
      <c r="W101" s="18">
        <v>1265.3</v>
      </c>
      <c r="X101" s="18">
        <v>394</v>
      </c>
    </row>
    <row r="102" spans="1:24" ht="13.8" x14ac:dyDescent="0.3">
      <c r="A102" s="17">
        <v>36923</v>
      </c>
      <c r="B102" s="18">
        <v>61998</v>
      </c>
      <c r="C102" s="18">
        <v>22124.9</v>
      </c>
      <c r="D102" s="18">
        <v>14531</v>
      </c>
      <c r="E102" s="18" t="s">
        <v>33</v>
      </c>
      <c r="F102" s="18">
        <v>15762.4</v>
      </c>
      <c r="G102" s="18">
        <v>6508.2</v>
      </c>
      <c r="H102" s="18">
        <v>4547.2</v>
      </c>
      <c r="I102" s="18">
        <v>1483.1</v>
      </c>
      <c r="J102" s="19">
        <v>13356.8</v>
      </c>
      <c r="K102" s="18">
        <v>8768.1</v>
      </c>
      <c r="L102" s="18">
        <v>1142.9000000000001</v>
      </c>
      <c r="M102" s="18">
        <v>1972.3</v>
      </c>
      <c r="N102" s="18">
        <v>2928.4</v>
      </c>
      <c r="O102" s="18">
        <v>1820.7</v>
      </c>
      <c r="P102" s="18">
        <v>3486.2</v>
      </c>
      <c r="Q102" s="18">
        <v>1289.8</v>
      </c>
      <c r="R102" s="18">
        <v>5222.3999999999996</v>
      </c>
      <c r="S102" s="18">
        <v>1169.5999999999999</v>
      </c>
      <c r="T102" s="18">
        <v>2024.9</v>
      </c>
      <c r="U102" s="18">
        <v>1541.4</v>
      </c>
      <c r="V102" s="18">
        <v>1772.2</v>
      </c>
      <c r="W102" s="18">
        <v>1169</v>
      </c>
      <c r="X102" s="18">
        <v>386</v>
      </c>
    </row>
    <row r="103" spans="1:24" ht="13.8" x14ac:dyDescent="0.3">
      <c r="A103" s="17">
        <v>36951</v>
      </c>
      <c r="B103" s="18">
        <v>69591</v>
      </c>
      <c r="C103" s="18">
        <v>24795.9</v>
      </c>
      <c r="D103" s="18">
        <v>15346.2</v>
      </c>
      <c r="E103" s="18" t="s">
        <v>33</v>
      </c>
      <c r="F103" s="18">
        <v>18058.599999999999</v>
      </c>
      <c r="G103" s="18">
        <v>6988</v>
      </c>
      <c r="H103" s="18">
        <v>5323.2</v>
      </c>
      <c r="I103" s="18">
        <v>2286.5</v>
      </c>
      <c r="J103" s="19">
        <v>15523.7</v>
      </c>
      <c r="K103" s="18">
        <v>9272.2000000000007</v>
      </c>
      <c r="L103" s="18">
        <v>1285.2</v>
      </c>
      <c r="M103" s="18">
        <v>2042</v>
      </c>
      <c r="N103" s="18">
        <v>2892.4</v>
      </c>
      <c r="O103" s="18">
        <v>1912.1</v>
      </c>
      <c r="P103" s="18">
        <v>3700.4</v>
      </c>
      <c r="Q103" s="18">
        <v>1855.8</v>
      </c>
      <c r="R103" s="18">
        <v>5897.3</v>
      </c>
      <c r="S103" s="18">
        <v>1378.5</v>
      </c>
      <c r="T103" s="18">
        <v>2217.4</v>
      </c>
      <c r="U103" s="18">
        <v>1689.1</v>
      </c>
      <c r="V103" s="18">
        <v>1702.9</v>
      </c>
      <c r="W103" s="18">
        <v>1412.3</v>
      </c>
      <c r="X103" s="18">
        <v>603</v>
      </c>
    </row>
    <row r="104" spans="1:24" ht="13.8" x14ac:dyDescent="0.3">
      <c r="A104" s="17">
        <v>36982</v>
      </c>
      <c r="B104" s="18">
        <v>61322</v>
      </c>
      <c r="C104" s="18">
        <v>22601.599999999999</v>
      </c>
      <c r="D104" s="18">
        <v>13631.7</v>
      </c>
      <c r="E104" s="18" t="s">
        <v>33</v>
      </c>
      <c r="F104" s="18">
        <v>15028.5</v>
      </c>
      <c r="G104" s="18">
        <v>5840.9</v>
      </c>
      <c r="H104" s="18">
        <v>4967.6000000000004</v>
      </c>
      <c r="I104" s="18">
        <v>1687.8</v>
      </c>
      <c r="J104" s="19">
        <v>14403.2</v>
      </c>
      <c r="K104" s="18">
        <v>8198.4</v>
      </c>
      <c r="L104" s="18">
        <v>1205.0999999999999</v>
      </c>
      <c r="M104" s="18">
        <v>1609.5</v>
      </c>
      <c r="N104" s="18">
        <v>2507.6</v>
      </c>
      <c r="O104" s="18">
        <v>1756.3</v>
      </c>
      <c r="P104" s="18">
        <v>3719.1</v>
      </c>
      <c r="Q104" s="18">
        <v>1398.9</v>
      </c>
      <c r="R104" s="18">
        <v>5032.6000000000004</v>
      </c>
      <c r="S104" s="18">
        <v>1317.3</v>
      </c>
      <c r="T104" s="18">
        <v>1626.8</v>
      </c>
      <c r="U104" s="18">
        <v>1232.9000000000001</v>
      </c>
      <c r="V104" s="18">
        <v>1664</v>
      </c>
      <c r="W104" s="18">
        <v>1294.8</v>
      </c>
      <c r="X104" s="18">
        <v>413</v>
      </c>
    </row>
    <row r="105" spans="1:24" ht="13.8" x14ac:dyDescent="0.3">
      <c r="A105" s="17">
        <v>37012</v>
      </c>
      <c r="B105" s="18">
        <v>63881</v>
      </c>
      <c r="C105" s="18">
        <v>23757.200000000001</v>
      </c>
      <c r="D105" s="18">
        <v>14162.8</v>
      </c>
      <c r="E105" s="18" t="s">
        <v>33</v>
      </c>
      <c r="F105" s="18">
        <v>15196.2</v>
      </c>
      <c r="G105" s="18">
        <v>5786.3</v>
      </c>
      <c r="H105" s="18">
        <v>5216.1000000000004</v>
      </c>
      <c r="I105" s="18">
        <v>1670.1</v>
      </c>
      <c r="J105" s="19">
        <v>15107.8</v>
      </c>
      <c r="K105" s="18">
        <v>8649.4</v>
      </c>
      <c r="L105" s="18">
        <v>1255.3</v>
      </c>
      <c r="M105" s="18">
        <v>1686.6</v>
      </c>
      <c r="N105" s="18">
        <v>2604.5</v>
      </c>
      <c r="O105" s="18">
        <v>1593.7</v>
      </c>
      <c r="P105" s="18">
        <v>4036.4</v>
      </c>
      <c r="Q105" s="18">
        <v>1596</v>
      </c>
      <c r="R105" s="18">
        <v>4878.3999999999996</v>
      </c>
      <c r="S105" s="18">
        <v>1111.5999999999999</v>
      </c>
      <c r="T105" s="18">
        <v>1691.8</v>
      </c>
      <c r="U105" s="18">
        <v>1550.2</v>
      </c>
      <c r="V105" s="18">
        <v>1432.8</v>
      </c>
      <c r="W105" s="18">
        <v>1485.9</v>
      </c>
      <c r="X105" s="18">
        <v>405</v>
      </c>
    </row>
    <row r="106" spans="1:24" ht="13.8" x14ac:dyDescent="0.3">
      <c r="A106" s="17">
        <v>37043</v>
      </c>
      <c r="B106" s="18">
        <v>62427</v>
      </c>
      <c r="C106" s="18">
        <v>23455.3</v>
      </c>
      <c r="D106" s="18">
        <v>13714.8</v>
      </c>
      <c r="E106" s="18" t="s">
        <v>33</v>
      </c>
      <c r="F106" s="18">
        <v>15245.7</v>
      </c>
      <c r="G106" s="18">
        <v>5895.3</v>
      </c>
      <c r="H106" s="18">
        <v>5148.1000000000004</v>
      </c>
      <c r="I106" s="18">
        <v>1652.6</v>
      </c>
      <c r="J106" s="19">
        <v>15050.6</v>
      </c>
      <c r="K106" s="18">
        <v>8404.7000000000007</v>
      </c>
      <c r="L106" s="18">
        <v>1171.9000000000001</v>
      </c>
      <c r="M106" s="18">
        <v>1749.1</v>
      </c>
      <c r="N106" s="18">
        <v>2431.6999999999998</v>
      </c>
      <c r="O106" s="18">
        <v>1627.1</v>
      </c>
      <c r="P106" s="18">
        <v>3824.3</v>
      </c>
      <c r="Q106" s="18">
        <v>1786.4</v>
      </c>
      <c r="R106" s="18">
        <v>4985.6000000000004</v>
      </c>
      <c r="S106" s="18">
        <v>1295</v>
      </c>
      <c r="T106" s="18">
        <v>1782.8</v>
      </c>
      <c r="U106" s="18">
        <v>1452.7</v>
      </c>
      <c r="V106" s="18">
        <v>1364.8</v>
      </c>
      <c r="W106" s="18">
        <v>1514.4</v>
      </c>
      <c r="X106" s="18">
        <v>442</v>
      </c>
    </row>
    <row r="107" spans="1:24" ht="13.8" x14ac:dyDescent="0.3">
      <c r="A107" s="17">
        <v>37073</v>
      </c>
      <c r="B107" s="18">
        <v>53578</v>
      </c>
      <c r="C107" s="18">
        <v>19375.400000000001</v>
      </c>
      <c r="D107" s="18">
        <v>11324.5</v>
      </c>
      <c r="E107" s="18" t="s">
        <v>33</v>
      </c>
      <c r="F107" s="18">
        <v>14119.8</v>
      </c>
      <c r="G107" s="18">
        <v>5865.6</v>
      </c>
      <c r="H107" s="18">
        <v>5013.3999999999996</v>
      </c>
      <c r="I107" s="18">
        <v>1652.6</v>
      </c>
      <c r="J107" s="19">
        <v>11700.2</v>
      </c>
      <c r="K107" s="18">
        <v>7675.2</v>
      </c>
      <c r="L107" s="18">
        <v>995.5</v>
      </c>
      <c r="M107" s="18">
        <v>1232.5999999999999</v>
      </c>
      <c r="N107" s="18">
        <v>2443.4</v>
      </c>
      <c r="O107" s="18">
        <v>1289.9000000000001</v>
      </c>
      <c r="P107" s="18">
        <v>3087.2</v>
      </c>
      <c r="Q107" s="18">
        <v>1487</v>
      </c>
      <c r="R107" s="18">
        <v>4307.8</v>
      </c>
      <c r="S107" s="18">
        <v>1144.7</v>
      </c>
      <c r="T107" s="18">
        <v>1773.7</v>
      </c>
      <c r="U107" s="18">
        <v>1434.2</v>
      </c>
      <c r="V107" s="18">
        <v>1513.1</v>
      </c>
      <c r="W107" s="18">
        <v>1433.7</v>
      </c>
      <c r="X107" s="18">
        <v>386</v>
      </c>
    </row>
    <row r="108" spans="1:24" ht="13.8" x14ac:dyDescent="0.3">
      <c r="A108" s="17">
        <v>37104</v>
      </c>
      <c r="B108" s="18">
        <v>59344</v>
      </c>
      <c r="C108" s="18">
        <v>22787.7</v>
      </c>
      <c r="D108" s="18">
        <v>12627.2</v>
      </c>
      <c r="E108" s="18" t="s">
        <v>33</v>
      </c>
      <c r="F108" s="18">
        <v>14730.5</v>
      </c>
      <c r="G108" s="18">
        <v>5641.4</v>
      </c>
      <c r="H108" s="18">
        <v>5147.5</v>
      </c>
      <c r="I108" s="18">
        <v>1530.4</v>
      </c>
      <c r="J108" s="19">
        <v>13764.2</v>
      </c>
      <c r="K108" s="18">
        <v>9023.4</v>
      </c>
      <c r="L108" s="18">
        <v>1188.5</v>
      </c>
      <c r="M108" s="18">
        <v>1404</v>
      </c>
      <c r="N108" s="18">
        <v>2389.1999999999998</v>
      </c>
      <c r="O108" s="18">
        <v>1530.3</v>
      </c>
      <c r="P108" s="18">
        <v>3252.2</v>
      </c>
      <c r="Q108" s="18">
        <v>1929.7</v>
      </c>
      <c r="R108" s="18">
        <v>4604</v>
      </c>
      <c r="S108" s="18">
        <v>1162.3</v>
      </c>
      <c r="T108" s="18">
        <v>1746.9</v>
      </c>
      <c r="U108" s="18">
        <v>1370</v>
      </c>
      <c r="V108" s="18">
        <v>1362.1</v>
      </c>
      <c r="W108" s="18">
        <v>1476.2</v>
      </c>
      <c r="X108" s="18">
        <v>338</v>
      </c>
    </row>
    <row r="109" spans="1:24" ht="13.8" x14ac:dyDescent="0.3">
      <c r="A109" s="17">
        <v>37135</v>
      </c>
      <c r="B109" s="18">
        <v>54358</v>
      </c>
      <c r="C109" s="18">
        <v>20123.3</v>
      </c>
      <c r="D109" s="18">
        <v>12034.5</v>
      </c>
      <c r="E109" s="18" t="s">
        <v>33</v>
      </c>
      <c r="F109" s="18">
        <v>14331</v>
      </c>
      <c r="G109" s="18">
        <v>6119.5</v>
      </c>
      <c r="H109" s="18">
        <v>4308.8</v>
      </c>
      <c r="I109" s="18">
        <v>1577.2</v>
      </c>
      <c r="J109" s="19">
        <v>12423</v>
      </c>
      <c r="K109" s="18">
        <v>7700.4</v>
      </c>
      <c r="L109" s="18">
        <v>1046.2</v>
      </c>
      <c r="M109" s="18">
        <v>1613</v>
      </c>
      <c r="N109" s="18">
        <v>2255.1</v>
      </c>
      <c r="O109" s="18">
        <v>1363.1</v>
      </c>
      <c r="P109" s="18">
        <v>3156.5</v>
      </c>
      <c r="Q109" s="18">
        <v>1427.8</v>
      </c>
      <c r="R109" s="18">
        <v>4336.3</v>
      </c>
      <c r="S109" s="18">
        <v>1216.5</v>
      </c>
      <c r="T109" s="18">
        <v>2000.3</v>
      </c>
      <c r="U109" s="18">
        <v>1523.1</v>
      </c>
      <c r="V109" s="18">
        <v>1379.7</v>
      </c>
      <c r="W109" s="18">
        <v>1249.4000000000001</v>
      </c>
      <c r="X109" s="18">
        <v>365</v>
      </c>
    </row>
    <row r="110" spans="1:24" ht="13.8" x14ac:dyDescent="0.3">
      <c r="A110" s="17">
        <v>37165</v>
      </c>
      <c r="B110" s="18">
        <v>59761</v>
      </c>
      <c r="C110" s="18">
        <v>23168.1</v>
      </c>
      <c r="D110" s="18">
        <v>13056</v>
      </c>
      <c r="E110" s="18" t="s">
        <v>33</v>
      </c>
      <c r="F110" s="18">
        <v>14384</v>
      </c>
      <c r="G110" s="18">
        <v>5727</v>
      </c>
      <c r="H110" s="18">
        <v>4649.8999999999996</v>
      </c>
      <c r="I110" s="18">
        <v>1623.6</v>
      </c>
      <c r="J110" s="19">
        <v>13894.7</v>
      </c>
      <c r="K110" s="18">
        <v>9273.4</v>
      </c>
      <c r="L110" s="18">
        <v>1016.1</v>
      </c>
      <c r="M110" s="18">
        <v>1699.9</v>
      </c>
      <c r="N110" s="18">
        <v>2370.8000000000002</v>
      </c>
      <c r="O110" s="18">
        <v>1500.9</v>
      </c>
      <c r="P110" s="18">
        <v>3190.2</v>
      </c>
      <c r="Q110" s="18">
        <v>1647.7</v>
      </c>
      <c r="R110" s="18">
        <v>4352</v>
      </c>
      <c r="S110" s="18">
        <v>1063.9000000000001</v>
      </c>
      <c r="T110" s="18">
        <v>1532.3</v>
      </c>
      <c r="U110" s="18">
        <v>1765.8</v>
      </c>
      <c r="V110" s="18">
        <v>1365.1</v>
      </c>
      <c r="W110" s="18">
        <v>1134.4000000000001</v>
      </c>
      <c r="X110" s="18">
        <v>476</v>
      </c>
    </row>
    <row r="111" spans="1:24" ht="13.8" x14ac:dyDescent="0.3">
      <c r="A111" s="17">
        <v>37196</v>
      </c>
      <c r="B111" s="18">
        <v>57016</v>
      </c>
      <c r="C111" s="18">
        <v>21560</v>
      </c>
      <c r="D111" s="18">
        <v>12143</v>
      </c>
      <c r="E111" s="18" t="s">
        <v>33</v>
      </c>
      <c r="F111" s="18">
        <v>14280.5</v>
      </c>
      <c r="G111" s="18">
        <v>5771.2</v>
      </c>
      <c r="H111" s="18">
        <v>4765.7</v>
      </c>
      <c r="I111" s="18">
        <v>1597.2</v>
      </c>
      <c r="J111" s="19">
        <v>13214</v>
      </c>
      <c r="K111" s="18">
        <v>8346</v>
      </c>
      <c r="L111" s="18">
        <v>1063.5999999999999</v>
      </c>
      <c r="M111" s="18">
        <v>1643.8</v>
      </c>
      <c r="N111" s="18">
        <v>2173.1</v>
      </c>
      <c r="O111" s="18">
        <v>1614.2</v>
      </c>
      <c r="P111" s="18">
        <v>2935.9</v>
      </c>
      <c r="Q111" s="18">
        <v>1674.5</v>
      </c>
      <c r="R111" s="18">
        <v>4286.8</v>
      </c>
      <c r="S111" s="18">
        <v>1024.0999999999999</v>
      </c>
      <c r="T111" s="18">
        <v>1858.3</v>
      </c>
      <c r="U111" s="18">
        <v>1475.2</v>
      </c>
      <c r="V111" s="18">
        <v>1413.7</v>
      </c>
      <c r="W111" s="18">
        <v>1344.4</v>
      </c>
      <c r="X111" s="18">
        <v>365</v>
      </c>
    </row>
    <row r="112" spans="1:24" ht="13.8" x14ac:dyDescent="0.3">
      <c r="A112" s="17">
        <v>37226</v>
      </c>
      <c r="B112" s="18">
        <v>54119</v>
      </c>
      <c r="C112" s="18">
        <v>18656.5</v>
      </c>
      <c r="D112" s="18">
        <v>12550.6</v>
      </c>
      <c r="E112" s="18" t="s">
        <v>33</v>
      </c>
      <c r="F112" s="18">
        <v>14474.9</v>
      </c>
      <c r="G112" s="18">
        <v>5394.9</v>
      </c>
      <c r="H112" s="18">
        <v>4288.5</v>
      </c>
      <c r="I112" s="18">
        <v>1586.3</v>
      </c>
      <c r="J112" s="19">
        <v>11319.3</v>
      </c>
      <c r="K112" s="18">
        <v>7337.3</v>
      </c>
      <c r="L112" s="18">
        <v>989</v>
      </c>
      <c r="M112" s="18">
        <v>1570.2</v>
      </c>
      <c r="N112" s="18">
        <v>2452.9</v>
      </c>
      <c r="O112" s="18">
        <v>1668</v>
      </c>
      <c r="P112" s="18">
        <v>2952.3</v>
      </c>
      <c r="Q112" s="18">
        <v>1901.2</v>
      </c>
      <c r="R112" s="18">
        <v>4295.6000000000004</v>
      </c>
      <c r="S112" s="18">
        <v>1097.8</v>
      </c>
      <c r="T112" s="18">
        <v>1775.8</v>
      </c>
      <c r="U112" s="18">
        <v>1182.8</v>
      </c>
      <c r="V112" s="18">
        <v>1338.5</v>
      </c>
      <c r="W112" s="18">
        <v>1099.5999999999999</v>
      </c>
      <c r="X112" s="18">
        <v>417</v>
      </c>
    </row>
    <row r="113" spans="1:24" ht="13.8" x14ac:dyDescent="0.3">
      <c r="A113" s="17">
        <v>37257</v>
      </c>
      <c r="B113" s="18">
        <v>51936</v>
      </c>
      <c r="C113" s="18">
        <v>19795.599999999999</v>
      </c>
      <c r="D113" s="18">
        <v>11619.6</v>
      </c>
      <c r="E113" s="18" t="s">
        <v>33</v>
      </c>
      <c r="F113" s="18">
        <v>13256.4</v>
      </c>
      <c r="G113" s="18">
        <v>5215.5</v>
      </c>
      <c r="H113" s="18">
        <v>3875.7</v>
      </c>
      <c r="I113" s="18">
        <v>1238.0999999999999</v>
      </c>
      <c r="J113" s="19">
        <v>12061.5</v>
      </c>
      <c r="K113" s="18">
        <v>7734</v>
      </c>
      <c r="L113" s="18">
        <v>959</v>
      </c>
      <c r="M113" s="18">
        <v>1543</v>
      </c>
      <c r="N113" s="18">
        <v>2021.9</v>
      </c>
      <c r="O113" s="18">
        <v>1460.4</v>
      </c>
      <c r="P113" s="18">
        <v>2764.1</v>
      </c>
      <c r="Q113" s="18">
        <v>1569.3</v>
      </c>
      <c r="R113" s="18">
        <v>3944.8</v>
      </c>
      <c r="S113" s="18">
        <v>899.8</v>
      </c>
      <c r="T113" s="18">
        <v>1706.1</v>
      </c>
      <c r="U113" s="18">
        <v>1385.8</v>
      </c>
      <c r="V113" s="18">
        <v>1223.8</v>
      </c>
      <c r="W113" s="18">
        <v>1016.1</v>
      </c>
      <c r="X113" s="18">
        <v>315</v>
      </c>
    </row>
    <row r="114" spans="1:24" ht="13.8" x14ac:dyDescent="0.3">
      <c r="A114" s="17">
        <v>37288</v>
      </c>
      <c r="B114" s="18">
        <v>52289</v>
      </c>
      <c r="C114" s="18">
        <v>19618</v>
      </c>
      <c r="D114" s="18">
        <v>12381.6</v>
      </c>
      <c r="E114" s="18" t="s">
        <v>33</v>
      </c>
      <c r="F114" s="18">
        <v>12513.1</v>
      </c>
      <c r="G114" s="18">
        <v>4618.8999999999996</v>
      </c>
      <c r="H114" s="18">
        <v>3958.9</v>
      </c>
      <c r="I114" s="18">
        <v>1347.7</v>
      </c>
      <c r="J114" s="19">
        <v>12368.2</v>
      </c>
      <c r="K114" s="18">
        <v>7249.8</v>
      </c>
      <c r="L114" s="18">
        <v>1073.5999999999999</v>
      </c>
      <c r="M114" s="18">
        <v>1872.3</v>
      </c>
      <c r="N114" s="18">
        <v>2182.8000000000002</v>
      </c>
      <c r="O114" s="18">
        <v>1480.1</v>
      </c>
      <c r="P114" s="18">
        <v>2771.1</v>
      </c>
      <c r="Q114" s="18">
        <v>1529.5</v>
      </c>
      <c r="R114" s="18">
        <v>3862.1</v>
      </c>
      <c r="S114" s="18">
        <v>911.2</v>
      </c>
      <c r="T114" s="18">
        <v>1486.9</v>
      </c>
      <c r="U114" s="18">
        <v>1069.0999999999999</v>
      </c>
      <c r="V114" s="18">
        <v>1151.7</v>
      </c>
      <c r="W114" s="18">
        <v>1004.3</v>
      </c>
      <c r="X114" s="18">
        <v>374</v>
      </c>
    </row>
    <row r="115" spans="1:24" ht="13.8" x14ac:dyDescent="0.3">
      <c r="A115" s="17">
        <v>37316</v>
      </c>
      <c r="B115" s="18">
        <v>59822</v>
      </c>
      <c r="C115" s="18">
        <v>21578.1</v>
      </c>
      <c r="D115" s="18">
        <v>13604.1</v>
      </c>
      <c r="E115" s="18" t="s">
        <v>33</v>
      </c>
      <c r="F115" s="18">
        <v>15971</v>
      </c>
      <c r="G115" s="18">
        <v>6289.3</v>
      </c>
      <c r="H115" s="18">
        <v>4503.3</v>
      </c>
      <c r="I115" s="18">
        <v>1430.7</v>
      </c>
      <c r="J115" s="19">
        <v>13954</v>
      </c>
      <c r="K115" s="18">
        <v>7624.1</v>
      </c>
      <c r="L115" s="18">
        <v>1097.9000000000001</v>
      </c>
      <c r="M115" s="18">
        <v>1801.4</v>
      </c>
      <c r="N115" s="18">
        <v>2530.3000000000002</v>
      </c>
      <c r="O115" s="18">
        <v>1709.8</v>
      </c>
      <c r="P115" s="18">
        <v>2984.7</v>
      </c>
      <c r="Q115" s="18">
        <v>1620.5</v>
      </c>
      <c r="R115" s="18">
        <v>4743.6000000000004</v>
      </c>
      <c r="S115" s="18">
        <v>1134.2</v>
      </c>
      <c r="T115" s="18">
        <v>1877</v>
      </c>
      <c r="U115" s="18">
        <v>1704.8</v>
      </c>
      <c r="V115" s="18">
        <v>1573.2</v>
      </c>
      <c r="W115" s="18">
        <v>1075.5</v>
      </c>
      <c r="X115" s="18">
        <v>406</v>
      </c>
    </row>
    <row r="116" spans="1:24" ht="13.8" x14ac:dyDescent="0.3">
      <c r="A116" s="17">
        <v>37347</v>
      </c>
      <c r="B116" s="18">
        <v>57330</v>
      </c>
      <c r="C116" s="18">
        <v>22371</v>
      </c>
      <c r="D116" s="18">
        <v>12360.7</v>
      </c>
      <c r="E116" s="18" t="s">
        <v>33</v>
      </c>
      <c r="F116" s="18">
        <v>14106.6</v>
      </c>
      <c r="G116" s="18">
        <v>5818.5</v>
      </c>
      <c r="H116" s="18">
        <v>4306.1000000000004</v>
      </c>
      <c r="I116" s="18">
        <v>1590.8</v>
      </c>
      <c r="J116" s="19">
        <v>14113.5</v>
      </c>
      <c r="K116" s="18">
        <v>8257.5</v>
      </c>
      <c r="L116" s="18">
        <v>1070.9000000000001</v>
      </c>
      <c r="M116" s="18">
        <v>1577.6</v>
      </c>
      <c r="N116" s="18">
        <v>2133</v>
      </c>
      <c r="O116" s="18">
        <v>1714.4</v>
      </c>
      <c r="P116" s="18">
        <v>2957.1</v>
      </c>
      <c r="Q116" s="18">
        <v>1544.5</v>
      </c>
      <c r="R116" s="18">
        <v>3900.7</v>
      </c>
      <c r="S116" s="18">
        <v>1042.7</v>
      </c>
      <c r="T116" s="18">
        <v>1930.8</v>
      </c>
      <c r="U116" s="18">
        <v>1329.1</v>
      </c>
      <c r="V116" s="18">
        <v>1515.8</v>
      </c>
      <c r="W116" s="18">
        <v>1058.5999999999999</v>
      </c>
      <c r="X116" s="18">
        <v>607</v>
      </c>
    </row>
    <row r="117" spans="1:24" ht="13.8" x14ac:dyDescent="0.3">
      <c r="A117" s="17">
        <v>37377</v>
      </c>
      <c r="B117" s="18">
        <v>58720</v>
      </c>
      <c r="C117" s="18">
        <v>23116.6</v>
      </c>
      <c r="D117" s="18">
        <v>12215.8</v>
      </c>
      <c r="E117" s="18" t="s">
        <v>33</v>
      </c>
      <c r="F117" s="18">
        <v>14976.5</v>
      </c>
      <c r="G117" s="18">
        <v>5817</v>
      </c>
      <c r="H117" s="18">
        <v>4551.6000000000004</v>
      </c>
      <c r="I117" s="18">
        <v>2042.6</v>
      </c>
      <c r="J117" s="19">
        <v>14586.2</v>
      </c>
      <c r="K117" s="18">
        <v>8530.2999999999993</v>
      </c>
      <c r="L117" s="18">
        <v>1128.4000000000001</v>
      </c>
      <c r="M117" s="18">
        <v>1570</v>
      </c>
      <c r="N117" s="18">
        <v>2084.1</v>
      </c>
      <c r="O117" s="18">
        <v>1592.9</v>
      </c>
      <c r="P117" s="18">
        <v>2701.8</v>
      </c>
      <c r="Q117" s="18">
        <v>1773.9</v>
      </c>
      <c r="R117" s="18">
        <v>4261.8999999999996</v>
      </c>
      <c r="S117" s="18">
        <v>1053.8</v>
      </c>
      <c r="T117" s="18">
        <v>1990.7</v>
      </c>
      <c r="U117" s="18">
        <v>1234.8</v>
      </c>
      <c r="V117" s="18">
        <v>1537.7</v>
      </c>
      <c r="W117" s="18">
        <v>968.5</v>
      </c>
      <c r="X117" s="18">
        <v>583</v>
      </c>
    </row>
    <row r="118" spans="1:24" ht="13.8" x14ac:dyDescent="0.3">
      <c r="A118" s="17">
        <v>37408</v>
      </c>
      <c r="B118" s="18">
        <v>59120</v>
      </c>
      <c r="C118" s="18">
        <v>22301.599999999999</v>
      </c>
      <c r="D118" s="18">
        <v>12146.4</v>
      </c>
      <c r="E118" s="18" t="s">
        <v>33</v>
      </c>
      <c r="F118" s="18">
        <v>16462.099999999999</v>
      </c>
      <c r="G118" s="18">
        <v>6408.3</v>
      </c>
      <c r="H118" s="18">
        <v>4187.3999999999996</v>
      </c>
      <c r="I118" s="18">
        <v>1431.3</v>
      </c>
      <c r="J118" s="19">
        <v>14213.7</v>
      </c>
      <c r="K118" s="18">
        <v>8087.9</v>
      </c>
      <c r="L118" s="18">
        <v>1147.4000000000001</v>
      </c>
      <c r="M118" s="18">
        <v>1532</v>
      </c>
      <c r="N118" s="18">
        <v>2197.3000000000002</v>
      </c>
      <c r="O118" s="18">
        <v>1531.2</v>
      </c>
      <c r="P118" s="18">
        <v>2966.1</v>
      </c>
      <c r="Q118" s="18">
        <v>2205.9</v>
      </c>
      <c r="R118" s="18">
        <v>4669.7</v>
      </c>
      <c r="S118" s="18">
        <v>1134.5999999999999</v>
      </c>
      <c r="T118" s="18">
        <v>1975.3</v>
      </c>
      <c r="U118" s="18">
        <v>1538.2</v>
      </c>
      <c r="V118" s="18">
        <v>1760.3</v>
      </c>
      <c r="W118" s="18">
        <v>1017.2</v>
      </c>
      <c r="X118" s="18">
        <v>482</v>
      </c>
    </row>
    <row r="119" spans="1:24" ht="13.8" x14ac:dyDescent="0.3">
      <c r="A119" s="17">
        <v>37438</v>
      </c>
      <c r="B119" s="18">
        <v>54113</v>
      </c>
      <c r="C119" s="18">
        <v>19570.2</v>
      </c>
      <c r="D119" s="18">
        <v>10748.3</v>
      </c>
      <c r="E119" s="18" t="s">
        <v>33</v>
      </c>
      <c r="F119" s="18">
        <v>15809.2</v>
      </c>
      <c r="G119" s="18">
        <v>6312.9</v>
      </c>
      <c r="H119" s="18">
        <v>4098</v>
      </c>
      <c r="I119" s="18">
        <v>1569.1</v>
      </c>
      <c r="J119" s="19">
        <v>11607.2</v>
      </c>
      <c r="K119" s="18">
        <v>7962.9</v>
      </c>
      <c r="L119" s="18">
        <v>1085.8</v>
      </c>
      <c r="M119" s="18">
        <v>1249.4000000000001</v>
      </c>
      <c r="N119" s="18">
        <v>1990.1</v>
      </c>
      <c r="O119" s="18">
        <v>1353.1</v>
      </c>
      <c r="P119" s="18">
        <v>2455.9</v>
      </c>
      <c r="Q119" s="18">
        <v>1848</v>
      </c>
      <c r="R119" s="18">
        <v>4492.6000000000004</v>
      </c>
      <c r="S119" s="18">
        <v>1035.4000000000001</v>
      </c>
      <c r="T119" s="18">
        <v>1889.5</v>
      </c>
      <c r="U119" s="18">
        <v>1322.5</v>
      </c>
      <c r="V119" s="18">
        <v>2065.5</v>
      </c>
      <c r="W119" s="18">
        <v>970.4</v>
      </c>
      <c r="X119" s="18">
        <v>546</v>
      </c>
    </row>
    <row r="120" spans="1:24" ht="13.8" x14ac:dyDescent="0.3">
      <c r="A120" s="17">
        <v>37469</v>
      </c>
      <c r="B120" s="18">
        <v>58489</v>
      </c>
      <c r="C120" s="18">
        <v>22472.5</v>
      </c>
      <c r="D120" s="18">
        <v>11975.6</v>
      </c>
      <c r="E120" s="18" t="s">
        <v>33</v>
      </c>
      <c r="F120" s="18">
        <v>15895.7</v>
      </c>
      <c r="G120" s="18">
        <v>6245.6</v>
      </c>
      <c r="H120" s="18">
        <v>4401.7</v>
      </c>
      <c r="I120" s="18">
        <v>1491.8</v>
      </c>
      <c r="J120" s="19">
        <v>13913.1</v>
      </c>
      <c r="K120" s="18">
        <v>8559.4</v>
      </c>
      <c r="L120" s="18">
        <v>1136.3</v>
      </c>
      <c r="M120" s="18">
        <v>1287.3</v>
      </c>
      <c r="N120" s="18">
        <v>2147.1999999999998</v>
      </c>
      <c r="O120" s="18">
        <v>1513.9</v>
      </c>
      <c r="P120" s="18">
        <v>2914.3</v>
      </c>
      <c r="Q120" s="18">
        <v>1839.8</v>
      </c>
      <c r="R120" s="18">
        <v>4791.1000000000004</v>
      </c>
      <c r="S120" s="18">
        <v>1112.5</v>
      </c>
      <c r="T120" s="18">
        <v>1918.7</v>
      </c>
      <c r="U120" s="18">
        <v>1600.4</v>
      </c>
      <c r="V120" s="18">
        <v>1614</v>
      </c>
      <c r="W120" s="18">
        <v>1134</v>
      </c>
      <c r="X120" s="18">
        <v>385</v>
      </c>
    </row>
    <row r="121" spans="1:24" ht="13.8" x14ac:dyDescent="0.3">
      <c r="A121" s="17">
        <v>37500</v>
      </c>
      <c r="B121" s="18">
        <v>56498</v>
      </c>
      <c r="C121" s="18">
        <v>21616.6</v>
      </c>
      <c r="D121" s="18">
        <v>11790.4</v>
      </c>
      <c r="E121" s="18" t="s">
        <v>33</v>
      </c>
      <c r="F121" s="18">
        <v>14743.6</v>
      </c>
      <c r="G121" s="18">
        <v>5812.6</v>
      </c>
      <c r="H121" s="18">
        <v>4320.7</v>
      </c>
      <c r="I121" s="18">
        <v>1923.5</v>
      </c>
      <c r="J121" s="19">
        <v>13333.9</v>
      </c>
      <c r="K121" s="18">
        <v>8282.7999999999993</v>
      </c>
      <c r="L121" s="18">
        <v>1119.7</v>
      </c>
      <c r="M121" s="18">
        <v>1502.5</v>
      </c>
      <c r="N121" s="18">
        <v>2327.8000000000002</v>
      </c>
      <c r="O121" s="18">
        <v>1504.5</v>
      </c>
      <c r="P121" s="18">
        <v>2643.2</v>
      </c>
      <c r="Q121" s="18">
        <v>2023.7</v>
      </c>
      <c r="R121" s="18">
        <v>4138.3</v>
      </c>
      <c r="S121" s="18">
        <v>1117</v>
      </c>
      <c r="T121" s="18">
        <v>1974.3</v>
      </c>
      <c r="U121" s="18">
        <v>1133</v>
      </c>
      <c r="V121" s="18">
        <v>1588.3</v>
      </c>
      <c r="W121" s="18">
        <v>1052.5</v>
      </c>
      <c r="X121" s="18">
        <v>842</v>
      </c>
    </row>
    <row r="122" spans="1:24" ht="13.8" x14ac:dyDescent="0.3">
      <c r="A122" s="17">
        <v>37530</v>
      </c>
      <c r="B122" s="18">
        <v>60989</v>
      </c>
      <c r="C122" s="18">
        <v>23923.200000000001</v>
      </c>
      <c r="D122" s="18">
        <v>13258.2</v>
      </c>
      <c r="E122" s="18" t="s">
        <v>33</v>
      </c>
      <c r="F122" s="18">
        <v>15176.6</v>
      </c>
      <c r="G122" s="18">
        <v>6078.4</v>
      </c>
      <c r="H122" s="18">
        <v>4567.8</v>
      </c>
      <c r="I122" s="18">
        <v>1645.8</v>
      </c>
      <c r="J122" s="19">
        <v>14702.4</v>
      </c>
      <c r="K122" s="18">
        <v>9220.7999999999993</v>
      </c>
      <c r="L122" s="18">
        <v>1223.2</v>
      </c>
      <c r="M122" s="18">
        <v>1992.6</v>
      </c>
      <c r="N122" s="18">
        <v>2402.1</v>
      </c>
      <c r="O122" s="18">
        <v>1475.6</v>
      </c>
      <c r="P122" s="18">
        <v>2903.8</v>
      </c>
      <c r="Q122" s="18">
        <v>1962.7</v>
      </c>
      <c r="R122" s="18">
        <v>4151</v>
      </c>
      <c r="S122" s="18">
        <v>1009.2</v>
      </c>
      <c r="T122" s="18">
        <v>1982.3</v>
      </c>
      <c r="U122" s="18">
        <v>1582.9</v>
      </c>
      <c r="V122" s="18">
        <v>1503.9</v>
      </c>
      <c r="W122" s="18">
        <v>1159.4000000000001</v>
      </c>
      <c r="X122" s="18">
        <v>476</v>
      </c>
    </row>
    <row r="123" spans="1:24" ht="13.8" x14ac:dyDescent="0.3">
      <c r="A123" s="17">
        <v>37561</v>
      </c>
      <c r="B123" s="18">
        <v>58773</v>
      </c>
      <c r="C123" s="18">
        <v>22514.7</v>
      </c>
      <c r="D123" s="18">
        <v>12703</v>
      </c>
      <c r="E123" s="18" t="s">
        <v>33</v>
      </c>
      <c r="F123" s="18">
        <v>14923.2</v>
      </c>
      <c r="G123" s="18">
        <v>5614.1</v>
      </c>
      <c r="H123" s="18">
        <v>4693.3999999999996</v>
      </c>
      <c r="I123" s="18">
        <v>1641</v>
      </c>
      <c r="J123" s="19">
        <v>13908.3</v>
      </c>
      <c r="K123" s="18">
        <v>8606.4</v>
      </c>
      <c r="L123" s="18">
        <v>1259.0999999999999</v>
      </c>
      <c r="M123" s="18">
        <v>1703.7</v>
      </c>
      <c r="N123" s="18">
        <v>2419</v>
      </c>
      <c r="O123" s="18">
        <v>1490.4</v>
      </c>
      <c r="P123" s="18">
        <v>2618.6</v>
      </c>
      <c r="Q123" s="18">
        <v>2160.8000000000002</v>
      </c>
      <c r="R123" s="18">
        <v>4411.5</v>
      </c>
      <c r="S123" s="18">
        <v>1089.2</v>
      </c>
      <c r="T123" s="18">
        <v>1799.9</v>
      </c>
      <c r="U123" s="18">
        <v>1302.4000000000001</v>
      </c>
      <c r="V123" s="18">
        <v>1422.5</v>
      </c>
      <c r="W123" s="18">
        <v>1037.4000000000001</v>
      </c>
      <c r="X123" s="18">
        <v>424</v>
      </c>
    </row>
    <row r="124" spans="1:24" ht="13.8" x14ac:dyDescent="0.3">
      <c r="A124" s="17">
        <v>37591</v>
      </c>
      <c r="B124" s="18">
        <v>54344</v>
      </c>
      <c r="C124" s="18">
        <v>19514.900000000001</v>
      </c>
      <c r="D124" s="18">
        <v>11817.5</v>
      </c>
      <c r="E124" s="18" t="s">
        <v>33</v>
      </c>
      <c r="F124" s="18">
        <v>14735.3</v>
      </c>
      <c r="G124" s="18">
        <v>5538.8</v>
      </c>
      <c r="H124" s="18">
        <v>4086.6</v>
      </c>
      <c r="I124" s="18">
        <v>1459.4</v>
      </c>
      <c r="J124" s="19">
        <v>12160.7</v>
      </c>
      <c r="K124" s="18">
        <v>7354.2</v>
      </c>
      <c r="L124" s="18">
        <v>1024.8</v>
      </c>
      <c r="M124" s="18">
        <v>1384.1</v>
      </c>
      <c r="N124" s="18">
        <v>2194</v>
      </c>
      <c r="O124" s="18">
        <v>1484.4</v>
      </c>
      <c r="P124" s="18">
        <v>2524</v>
      </c>
      <c r="Q124" s="18">
        <v>2049.1</v>
      </c>
      <c r="R124" s="18">
        <v>4081.9</v>
      </c>
      <c r="S124" s="18">
        <v>1054.7</v>
      </c>
      <c r="T124" s="18">
        <v>2044.2</v>
      </c>
      <c r="U124" s="18">
        <v>1014.8</v>
      </c>
      <c r="V124" s="18">
        <v>1425</v>
      </c>
      <c r="W124" s="18">
        <v>882</v>
      </c>
      <c r="X124" s="18">
        <v>549</v>
      </c>
    </row>
    <row r="125" spans="1:24" ht="13.8" x14ac:dyDescent="0.3">
      <c r="A125" s="17">
        <v>37622</v>
      </c>
      <c r="B125" s="18">
        <v>54106</v>
      </c>
      <c r="C125" s="18">
        <v>20669.900000000001</v>
      </c>
      <c r="D125" s="18">
        <v>12073.1</v>
      </c>
      <c r="E125" s="18" t="s">
        <v>33</v>
      </c>
      <c r="F125" s="18">
        <v>13617.6</v>
      </c>
      <c r="G125" s="18">
        <v>5064</v>
      </c>
      <c r="H125" s="18">
        <v>4037.1</v>
      </c>
      <c r="I125" s="18">
        <v>1126</v>
      </c>
      <c r="J125" s="19">
        <v>12889.7</v>
      </c>
      <c r="K125" s="18">
        <v>7780.1</v>
      </c>
      <c r="L125" s="18">
        <v>1222.7</v>
      </c>
      <c r="M125" s="18">
        <v>1369.3</v>
      </c>
      <c r="N125" s="18">
        <v>2160</v>
      </c>
      <c r="O125" s="18">
        <v>1529.2</v>
      </c>
      <c r="P125" s="18">
        <v>2670.2</v>
      </c>
      <c r="Q125" s="18">
        <v>2069.83</v>
      </c>
      <c r="R125" s="18">
        <v>3919.4</v>
      </c>
      <c r="S125" s="18">
        <v>946.9</v>
      </c>
      <c r="T125" s="18">
        <v>1726.1</v>
      </c>
      <c r="U125" s="18">
        <v>1069.2</v>
      </c>
      <c r="V125" s="18">
        <v>1322.2</v>
      </c>
      <c r="W125" s="18">
        <v>809.3</v>
      </c>
      <c r="X125" s="18">
        <v>358</v>
      </c>
    </row>
    <row r="126" spans="1:24" ht="13.8" x14ac:dyDescent="0.3">
      <c r="A126" s="17">
        <v>37653</v>
      </c>
      <c r="B126" s="18">
        <v>55068</v>
      </c>
      <c r="C126" s="18">
        <v>20385.400000000001</v>
      </c>
      <c r="D126" s="18">
        <v>12338.4</v>
      </c>
      <c r="E126" s="18" t="s">
        <v>33</v>
      </c>
      <c r="F126" s="18">
        <v>14576</v>
      </c>
      <c r="G126" s="18">
        <v>5704</v>
      </c>
      <c r="H126" s="18">
        <v>3952</v>
      </c>
      <c r="I126" s="18">
        <v>1358.2</v>
      </c>
      <c r="J126" s="19">
        <v>13292.6</v>
      </c>
      <c r="K126" s="18">
        <v>7092.8</v>
      </c>
      <c r="L126" s="18">
        <v>1328.6</v>
      </c>
      <c r="M126" s="18">
        <v>1313.8</v>
      </c>
      <c r="N126" s="18">
        <v>2426.4</v>
      </c>
      <c r="O126" s="18">
        <v>1550</v>
      </c>
      <c r="P126" s="18">
        <v>2781.4</v>
      </c>
      <c r="Q126" s="18">
        <v>2048.67</v>
      </c>
      <c r="R126" s="18">
        <v>4136.3</v>
      </c>
      <c r="S126" s="18">
        <v>953.9</v>
      </c>
      <c r="T126" s="18">
        <v>2162.1</v>
      </c>
      <c r="U126" s="18">
        <v>1425.4</v>
      </c>
      <c r="V126" s="18">
        <v>1162.9000000000001</v>
      </c>
      <c r="W126" s="18">
        <v>811.9</v>
      </c>
      <c r="X126" s="18">
        <v>528</v>
      </c>
    </row>
    <row r="127" spans="1:24" ht="13.8" x14ac:dyDescent="0.3">
      <c r="A127" s="17">
        <v>37681</v>
      </c>
      <c r="B127" s="18">
        <v>62553</v>
      </c>
      <c r="C127" s="18">
        <v>23164.5</v>
      </c>
      <c r="D127" s="18">
        <v>14267.9</v>
      </c>
      <c r="E127" s="18" t="s">
        <v>33</v>
      </c>
      <c r="F127" s="18">
        <v>16195.9</v>
      </c>
      <c r="G127" s="18">
        <v>6265</v>
      </c>
      <c r="H127" s="18">
        <v>4522.3999999999996</v>
      </c>
      <c r="I127" s="18">
        <v>1562.2</v>
      </c>
      <c r="J127" s="19">
        <v>15359.6</v>
      </c>
      <c r="K127" s="18">
        <v>7804.9</v>
      </c>
      <c r="L127" s="18">
        <v>1295.5</v>
      </c>
      <c r="M127" s="18">
        <v>1717.2</v>
      </c>
      <c r="N127" s="18">
        <v>2803.3</v>
      </c>
      <c r="O127" s="18">
        <v>1861.3</v>
      </c>
      <c r="P127" s="18">
        <v>3299.9</v>
      </c>
      <c r="Q127" s="18">
        <v>2423.1</v>
      </c>
      <c r="R127" s="18">
        <v>4470.3999999999996</v>
      </c>
      <c r="S127" s="18">
        <v>1183.4000000000001</v>
      </c>
      <c r="T127" s="18">
        <v>2181.5</v>
      </c>
      <c r="U127" s="18">
        <v>1565.6</v>
      </c>
      <c r="V127" s="18">
        <v>1334.8</v>
      </c>
      <c r="W127" s="18">
        <v>936.9</v>
      </c>
      <c r="X127" s="18">
        <v>667</v>
      </c>
    </row>
    <row r="128" spans="1:24" ht="13.8" x14ac:dyDescent="0.3">
      <c r="A128" s="17">
        <v>37712</v>
      </c>
      <c r="B128" s="18">
        <v>57984</v>
      </c>
      <c r="C128" s="18">
        <v>22461.9</v>
      </c>
      <c r="D128" s="18">
        <v>13214.8</v>
      </c>
      <c r="E128" s="18" t="s">
        <v>33</v>
      </c>
      <c r="F128" s="18">
        <v>14724.2</v>
      </c>
      <c r="G128" s="18">
        <v>5366</v>
      </c>
      <c r="H128" s="18">
        <v>4071.3</v>
      </c>
      <c r="I128" s="18">
        <v>1279</v>
      </c>
      <c r="J128" s="19">
        <v>14646.4</v>
      </c>
      <c r="K128" s="18">
        <v>7815.6</v>
      </c>
      <c r="L128" s="18">
        <v>1198.3</v>
      </c>
      <c r="M128" s="18">
        <v>1567.5</v>
      </c>
      <c r="N128" s="18">
        <v>2476.5</v>
      </c>
      <c r="O128" s="18">
        <v>1816.1</v>
      </c>
      <c r="P128" s="18">
        <v>2729.1</v>
      </c>
      <c r="Q128" s="18">
        <v>2121.9499999999998</v>
      </c>
      <c r="R128" s="18">
        <v>4475</v>
      </c>
      <c r="S128" s="18">
        <v>1060.7</v>
      </c>
      <c r="T128" s="18">
        <v>1919.4</v>
      </c>
      <c r="U128" s="18">
        <v>1146.0999999999999</v>
      </c>
      <c r="V128" s="18">
        <v>1239.5</v>
      </c>
      <c r="W128" s="18">
        <v>847.2</v>
      </c>
      <c r="X128" s="18">
        <v>423</v>
      </c>
    </row>
    <row r="129" spans="1:24" ht="13.8" x14ac:dyDescent="0.3">
      <c r="A129" s="17">
        <v>37742</v>
      </c>
      <c r="B129" s="18">
        <v>59146</v>
      </c>
      <c r="C129" s="18">
        <v>23290.3</v>
      </c>
      <c r="D129" s="18">
        <v>12961.3</v>
      </c>
      <c r="E129" s="18" t="s">
        <v>33</v>
      </c>
      <c r="F129" s="18">
        <v>14984.1</v>
      </c>
      <c r="G129" s="18">
        <v>5399</v>
      </c>
      <c r="H129" s="18">
        <v>4138.1000000000004</v>
      </c>
      <c r="I129" s="18">
        <v>1241.8</v>
      </c>
      <c r="J129" s="19">
        <v>15208</v>
      </c>
      <c r="K129" s="18">
        <v>8082.3</v>
      </c>
      <c r="L129" s="18">
        <v>1318.5</v>
      </c>
      <c r="M129" s="18">
        <v>1457.7</v>
      </c>
      <c r="N129" s="18">
        <v>2489.9</v>
      </c>
      <c r="O129" s="18">
        <v>1590</v>
      </c>
      <c r="P129" s="18">
        <v>2939.4</v>
      </c>
      <c r="Q129" s="18">
        <v>1984.32</v>
      </c>
      <c r="R129" s="18">
        <v>4561.8</v>
      </c>
      <c r="S129" s="18">
        <v>1063.2</v>
      </c>
      <c r="T129" s="18">
        <v>1824.8</v>
      </c>
      <c r="U129" s="18">
        <v>1312</v>
      </c>
      <c r="V129" s="18">
        <v>1198.9000000000001</v>
      </c>
      <c r="W129" s="18">
        <v>882.3</v>
      </c>
      <c r="X129" s="18">
        <v>430</v>
      </c>
    </row>
    <row r="130" spans="1:24" ht="13.8" x14ac:dyDescent="0.3">
      <c r="A130" s="17">
        <v>37773</v>
      </c>
      <c r="B130" s="18">
        <v>60555</v>
      </c>
      <c r="C130" s="18">
        <v>23014.799999999999</v>
      </c>
      <c r="D130" s="18">
        <v>12935.7</v>
      </c>
      <c r="E130" s="18" t="s">
        <v>33</v>
      </c>
      <c r="F130" s="18">
        <v>15813.9</v>
      </c>
      <c r="G130" s="18">
        <v>6092</v>
      </c>
      <c r="H130" s="18">
        <v>4180.8999999999996</v>
      </c>
      <c r="I130" s="18">
        <v>1624.3</v>
      </c>
      <c r="J130" s="19">
        <v>15003.2</v>
      </c>
      <c r="K130" s="18">
        <v>8011.6</v>
      </c>
      <c r="L130" s="18">
        <v>1392.6</v>
      </c>
      <c r="M130" s="18">
        <v>1520.8</v>
      </c>
      <c r="N130" s="18">
        <v>2261.6999999999998</v>
      </c>
      <c r="O130" s="18">
        <v>1666.7</v>
      </c>
      <c r="P130" s="18">
        <v>2948.7</v>
      </c>
      <c r="Q130" s="18">
        <v>2119.62</v>
      </c>
      <c r="R130" s="18">
        <v>4402.6000000000004</v>
      </c>
      <c r="S130" s="18">
        <v>1078.4000000000001</v>
      </c>
      <c r="T130" s="18">
        <v>2114.8000000000002</v>
      </c>
      <c r="U130" s="18">
        <v>1340.5</v>
      </c>
      <c r="V130" s="18">
        <v>1558.7</v>
      </c>
      <c r="W130" s="18">
        <v>942.2</v>
      </c>
      <c r="X130" s="18">
        <v>668</v>
      </c>
    </row>
    <row r="131" spans="1:24" ht="13.8" x14ac:dyDescent="0.3">
      <c r="A131" s="17">
        <v>37803</v>
      </c>
      <c r="B131" s="18">
        <v>56041</v>
      </c>
      <c r="C131" s="18">
        <v>19933.8</v>
      </c>
      <c r="D131" s="18">
        <v>11834.3</v>
      </c>
      <c r="E131" s="18" t="s">
        <v>33</v>
      </c>
      <c r="F131" s="18">
        <v>15978.1</v>
      </c>
      <c r="G131" s="18">
        <v>6226</v>
      </c>
      <c r="H131" s="18">
        <v>4416.6000000000004</v>
      </c>
      <c r="I131" s="18">
        <v>1387.4</v>
      </c>
      <c r="J131" s="19">
        <v>12029.5</v>
      </c>
      <c r="K131" s="18">
        <v>7904.3</v>
      </c>
      <c r="L131" s="18">
        <v>1184.2</v>
      </c>
      <c r="M131" s="18">
        <v>1192.8</v>
      </c>
      <c r="N131" s="18">
        <v>2210.3000000000002</v>
      </c>
      <c r="O131" s="18">
        <v>1523.6</v>
      </c>
      <c r="P131" s="18">
        <v>2655.4</v>
      </c>
      <c r="Q131" s="18">
        <v>2067.41</v>
      </c>
      <c r="R131" s="18">
        <v>4238</v>
      </c>
      <c r="S131" s="18">
        <v>1074.5</v>
      </c>
      <c r="T131" s="18">
        <v>1949</v>
      </c>
      <c r="U131" s="18">
        <v>1598.6</v>
      </c>
      <c r="V131" s="18">
        <v>1603.8</v>
      </c>
      <c r="W131" s="18">
        <v>951.3</v>
      </c>
      <c r="X131" s="18">
        <v>499</v>
      </c>
    </row>
    <row r="132" spans="1:24" ht="13.8" x14ac:dyDescent="0.3">
      <c r="A132" s="17">
        <v>37834</v>
      </c>
      <c r="B132" s="18">
        <v>57615</v>
      </c>
      <c r="C132" s="18">
        <v>20931.099999999999</v>
      </c>
      <c r="D132" s="18">
        <v>12200.9</v>
      </c>
      <c r="E132" s="18" t="s">
        <v>33</v>
      </c>
      <c r="F132" s="18">
        <v>15825.2</v>
      </c>
      <c r="G132" s="18">
        <v>6391</v>
      </c>
      <c r="H132" s="18">
        <v>4452.3999999999996</v>
      </c>
      <c r="I132" s="18">
        <v>1449</v>
      </c>
      <c r="J132" s="19">
        <v>12989.7</v>
      </c>
      <c r="K132" s="18">
        <v>7941.4</v>
      </c>
      <c r="L132" s="18">
        <v>1201.7</v>
      </c>
      <c r="M132" s="18">
        <v>1265.3</v>
      </c>
      <c r="N132" s="18">
        <v>2314.8000000000002</v>
      </c>
      <c r="O132" s="18">
        <v>1610.4</v>
      </c>
      <c r="P132" s="18">
        <v>2817.8</v>
      </c>
      <c r="Q132" s="18">
        <v>2034.43</v>
      </c>
      <c r="R132" s="18">
        <v>4297.8</v>
      </c>
      <c r="S132" s="18">
        <v>1146.8</v>
      </c>
      <c r="T132" s="18">
        <v>1859.9</v>
      </c>
      <c r="U132" s="18">
        <v>1846.6</v>
      </c>
      <c r="V132" s="18">
        <v>1537.9</v>
      </c>
      <c r="W132" s="18">
        <v>1031</v>
      </c>
      <c r="X132" s="18">
        <v>531</v>
      </c>
    </row>
    <row r="133" spans="1:24" ht="13.8" x14ac:dyDescent="0.3">
      <c r="A133" s="17">
        <v>37865</v>
      </c>
      <c r="B133" s="18">
        <v>59153</v>
      </c>
      <c r="C133" s="18">
        <v>23051.8</v>
      </c>
      <c r="D133" s="18">
        <v>12394.1</v>
      </c>
      <c r="E133" s="18" t="s">
        <v>33</v>
      </c>
      <c r="F133" s="18">
        <v>15118.9</v>
      </c>
      <c r="G133" s="18">
        <v>5753</v>
      </c>
      <c r="H133" s="18">
        <v>4237</v>
      </c>
      <c r="I133" s="18">
        <v>1639.6</v>
      </c>
      <c r="J133" s="19">
        <v>14518.1</v>
      </c>
      <c r="K133" s="18">
        <v>8533.6</v>
      </c>
      <c r="L133" s="18">
        <v>1223.9000000000001</v>
      </c>
      <c r="M133" s="18">
        <v>1331.1</v>
      </c>
      <c r="N133" s="18">
        <v>2190.6999999999998</v>
      </c>
      <c r="O133" s="18">
        <v>1585.8</v>
      </c>
      <c r="P133" s="18">
        <v>2577.3000000000002</v>
      </c>
      <c r="Q133" s="18">
        <v>2090.98</v>
      </c>
      <c r="R133" s="18">
        <v>4162.8999999999996</v>
      </c>
      <c r="S133" s="18">
        <v>1217.5</v>
      </c>
      <c r="T133" s="18">
        <v>1885.4</v>
      </c>
      <c r="U133" s="18">
        <v>1258.4000000000001</v>
      </c>
      <c r="V133" s="18">
        <v>1391.3</v>
      </c>
      <c r="W133" s="18">
        <v>923.9</v>
      </c>
      <c r="X133" s="18">
        <v>657</v>
      </c>
    </row>
    <row r="134" spans="1:24" ht="13.8" x14ac:dyDescent="0.3">
      <c r="A134" s="17">
        <v>37895</v>
      </c>
      <c r="B134" s="18">
        <v>65624</v>
      </c>
      <c r="C134" s="18">
        <v>25074.3</v>
      </c>
      <c r="D134" s="18">
        <v>13911.5</v>
      </c>
      <c r="E134" s="18" t="s">
        <v>33</v>
      </c>
      <c r="F134" s="18">
        <v>16817.400000000001</v>
      </c>
      <c r="G134" s="18">
        <v>6481</v>
      </c>
      <c r="H134" s="18">
        <v>4783.3</v>
      </c>
      <c r="I134" s="18">
        <v>1513.7</v>
      </c>
      <c r="J134" s="19">
        <v>15554.6</v>
      </c>
      <c r="K134" s="18">
        <v>9519.7000000000007</v>
      </c>
      <c r="L134" s="18">
        <v>1360.9</v>
      </c>
      <c r="M134" s="18">
        <v>1438.9</v>
      </c>
      <c r="N134" s="18">
        <v>2658.7</v>
      </c>
      <c r="O134" s="18">
        <v>2031.2</v>
      </c>
      <c r="P134" s="18">
        <v>2820.9</v>
      </c>
      <c r="Q134" s="18">
        <v>2778.34</v>
      </c>
      <c r="R134" s="18">
        <v>4383.7</v>
      </c>
      <c r="S134" s="18">
        <v>1287.5</v>
      </c>
      <c r="T134" s="18">
        <v>2111.3000000000002</v>
      </c>
      <c r="U134" s="18">
        <v>1449.6</v>
      </c>
      <c r="V134" s="18">
        <v>1632.6</v>
      </c>
      <c r="W134" s="18">
        <v>1034</v>
      </c>
      <c r="X134" s="18">
        <v>573</v>
      </c>
    </row>
    <row r="135" spans="1:24" ht="13.8" x14ac:dyDescent="0.3">
      <c r="A135" s="17">
        <v>37926</v>
      </c>
      <c r="B135" s="18">
        <v>63397</v>
      </c>
      <c r="C135" s="18">
        <v>23219.599999999999</v>
      </c>
      <c r="D135" s="18">
        <v>13975.7</v>
      </c>
      <c r="E135" s="18" t="s">
        <v>33</v>
      </c>
      <c r="F135" s="18">
        <v>17031.2</v>
      </c>
      <c r="G135" s="18">
        <v>6155</v>
      </c>
      <c r="H135" s="18">
        <v>4665.1000000000004</v>
      </c>
      <c r="I135" s="18">
        <v>1514.2</v>
      </c>
      <c r="J135" s="19">
        <v>14598.2</v>
      </c>
      <c r="K135" s="18">
        <v>8621.2999999999993</v>
      </c>
      <c r="L135" s="18">
        <v>1246.8</v>
      </c>
      <c r="M135" s="18">
        <v>1418.2</v>
      </c>
      <c r="N135" s="18">
        <v>2469.6999999999998</v>
      </c>
      <c r="O135" s="18">
        <v>2081</v>
      </c>
      <c r="P135" s="18">
        <v>2806.1</v>
      </c>
      <c r="Q135" s="18">
        <v>3319.69</v>
      </c>
      <c r="R135" s="18">
        <v>4481</v>
      </c>
      <c r="S135" s="18">
        <v>1189.4000000000001</v>
      </c>
      <c r="T135" s="18">
        <v>2199.3000000000002</v>
      </c>
      <c r="U135" s="18">
        <v>1262.2</v>
      </c>
      <c r="V135" s="18">
        <v>1503.7</v>
      </c>
      <c r="W135" s="18">
        <v>1000.7</v>
      </c>
      <c r="X135" s="18">
        <v>481</v>
      </c>
    </row>
    <row r="136" spans="1:24" ht="13.8" x14ac:dyDescent="0.3">
      <c r="A136" s="17">
        <v>37956</v>
      </c>
      <c r="B136" s="18">
        <v>62173</v>
      </c>
      <c r="C136" s="18">
        <v>22138.1</v>
      </c>
      <c r="D136" s="18">
        <v>13062.4</v>
      </c>
      <c r="E136" s="18" t="s">
        <v>33</v>
      </c>
      <c r="F136" s="18">
        <v>17766.2</v>
      </c>
      <c r="G136" s="18">
        <v>6705</v>
      </c>
      <c r="H136" s="18">
        <v>4490.1000000000004</v>
      </c>
      <c r="I136" s="18">
        <v>1583.8</v>
      </c>
      <c r="J136" s="19">
        <v>13834</v>
      </c>
      <c r="K136" s="18">
        <v>8304.1</v>
      </c>
      <c r="L136" s="18">
        <v>1262.5</v>
      </c>
      <c r="M136" s="18">
        <v>1460.4</v>
      </c>
      <c r="N136" s="18">
        <v>2369.9</v>
      </c>
      <c r="O136" s="18">
        <v>1849.6</v>
      </c>
      <c r="P136" s="18">
        <v>2781.8</v>
      </c>
      <c r="Q136" s="18">
        <v>3309.61</v>
      </c>
      <c r="R136" s="18">
        <v>4475.3999999999996</v>
      </c>
      <c r="S136" s="18">
        <v>1318.3</v>
      </c>
      <c r="T136" s="18">
        <v>2139.1</v>
      </c>
      <c r="U136" s="18">
        <v>1285.9000000000001</v>
      </c>
      <c r="V136" s="18">
        <v>1961.5</v>
      </c>
      <c r="W136" s="18">
        <v>1040.3</v>
      </c>
      <c r="X136" s="18">
        <v>515</v>
      </c>
    </row>
    <row r="137" spans="1:24" ht="13.8" x14ac:dyDescent="0.3">
      <c r="A137" s="17">
        <v>37987</v>
      </c>
      <c r="B137" s="18">
        <v>58134</v>
      </c>
      <c r="C137" s="18">
        <v>21399.8</v>
      </c>
      <c r="D137" s="18">
        <v>12703.9</v>
      </c>
      <c r="E137" s="18" t="s">
        <v>33</v>
      </c>
      <c r="F137" s="18">
        <v>15220.4</v>
      </c>
      <c r="G137" s="18">
        <v>5617</v>
      </c>
      <c r="H137" s="18">
        <v>4462.1000000000004</v>
      </c>
      <c r="I137" s="18">
        <v>1422.7</v>
      </c>
      <c r="J137" s="19">
        <v>13315.8</v>
      </c>
      <c r="K137" s="18">
        <v>8084</v>
      </c>
      <c r="L137" s="18">
        <v>1236.4000000000001</v>
      </c>
      <c r="M137" s="18">
        <v>1484.4</v>
      </c>
      <c r="N137" s="18">
        <v>2309.6999999999998</v>
      </c>
      <c r="O137" s="18">
        <v>1634.9</v>
      </c>
      <c r="P137" s="18">
        <v>2802.9</v>
      </c>
      <c r="Q137" s="18">
        <v>2620.4899999999998</v>
      </c>
      <c r="R137" s="18">
        <v>3975</v>
      </c>
      <c r="S137" s="18">
        <v>1072.4000000000001</v>
      </c>
      <c r="T137" s="18">
        <v>1831.4</v>
      </c>
      <c r="U137" s="18">
        <v>1231.4000000000001</v>
      </c>
      <c r="V137" s="18">
        <v>1519.5</v>
      </c>
      <c r="W137" s="18">
        <v>1042.5</v>
      </c>
      <c r="X137" s="18">
        <v>453</v>
      </c>
    </row>
    <row r="138" spans="1:24" ht="13.8" x14ac:dyDescent="0.3">
      <c r="A138" s="17">
        <v>38018</v>
      </c>
      <c r="B138" s="18">
        <v>62477</v>
      </c>
      <c r="C138" s="18">
        <v>22472.1</v>
      </c>
      <c r="D138" s="18">
        <v>13917.5</v>
      </c>
      <c r="E138" s="18" t="s">
        <v>33</v>
      </c>
      <c r="F138" s="18">
        <v>16627.5</v>
      </c>
      <c r="G138" s="18">
        <v>6535</v>
      </c>
      <c r="H138" s="18">
        <v>4816</v>
      </c>
      <c r="I138" s="18">
        <v>1400.5</v>
      </c>
      <c r="J138" s="19">
        <v>14398.6</v>
      </c>
      <c r="K138" s="18">
        <v>8073.4</v>
      </c>
      <c r="L138" s="18">
        <v>1272</v>
      </c>
      <c r="M138" s="18">
        <v>1580.9</v>
      </c>
      <c r="N138" s="18">
        <v>2502.6999999999998</v>
      </c>
      <c r="O138" s="18">
        <v>2015.8</v>
      </c>
      <c r="P138" s="18">
        <v>2872.8</v>
      </c>
      <c r="Q138" s="18">
        <v>2928.99</v>
      </c>
      <c r="R138" s="18">
        <v>4116.7</v>
      </c>
      <c r="S138" s="18">
        <v>1258.8</v>
      </c>
      <c r="T138" s="18">
        <v>2229</v>
      </c>
      <c r="U138" s="18">
        <v>1389.2</v>
      </c>
      <c r="V138" s="18">
        <v>1651.2</v>
      </c>
      <c r="W138" s="18">
        <v>1317.4</v>
      </c>
      <c r="X138" s="18">
        <v>483</v>
      </c>
    </row>
    <row r="139" spans="1:24" ht="13.8" x14ac:dyDescent="0.3">
      <c r="A139" s="17">
        <v>38047</v>
      </c>
      <c r="B139" s="18">
        <v>73172</v>
      </c>
      <c r="C139" s="18">
        <v>26939.1</v>
      </c>
      <c r="D139" s="18">
        <v>16052.7</v>
      </c>
      <c r="E139" s="18" t="s">
        <v>33</v>
      </c>
      <c r="F139" s="18">
        <v>19472.2</v>
      </c>
      <c r="G139" s="18">
        <v>7706</v>
      </c>
      <c r="H139" s="18">
        <v>5355.5</v>
      </c>
      <c r="I139" s="18">
        <v>1814.8</v>
      </c>
      <c r="J139" s="19">
        <v>17227</v>
      </c>
      <c r="K139" s="18">
        <v>9712.1</v>
      </c>
      <c r="L139" s="18">
        <v>1540.1</v>
      </c>
      <c r="M139" s="18">
        <v>2112.1999999999998</v>
      </c>
      <c r="N139" s="18">
        <v>2838.2</v>
      </c>
      <c r="O139" s="18">
        <v>2088.3000000000002</v>
      </c>
      <c r="P139" s="18">
        <v>3384.2</v>
      </c>
      <c r="Q139" s="18">
        <v>3361.91</v>
      </c>
      <c r="R139" s="18">
        <v>5085.8999999999996</v>
      </c>
      <c r="S139" s="18">
        <v>1384.8</v>
      </c>
      <c r="T139" s="18">
        <v>2350.4</v>
      </c>
      <c r="U139" s="18">
        <v>1899.5</v>
      </c>
      <c r="V139" s="18">
        <v>2023.4</v>
      </c>
      <c r="W139" s="18">
        <v>1270</v>
      </c>
      <c r="X139" s="18">
        <v>546</v>
      </c>
    </row>
    <row r="140" spans="1:24" ht="13.8" x14ac:dyDescent="0.3">
      <c r="A140" s="17">
        <v>38078</v>
      </c>
      <c r="B140" s="18">
        <v>66827</v>
      </c>
      <c r="C140" s="18">
        <v>25368.9</v>
      </c>
      <c r="D140" s="18">
        <v>14743.8</v>
      </c>
      <c r="E140" s="18" t="s">
        <v>33</v>
      </c>
      <c r="F140" s="18">
        <v>16991.599999999999</v>
      </c>
      <c r="G140" s="18">
        <v>6616</v>
      </c>
      <c r="H140" s="18">
        <v>4941.1000000000004</v>
      </c>
      <c r="I140" s="18">
        <v>1558.6</v>
      </c>
      <c r="J140" s="19">
        <v>16027</v>
      </c>
      <c r="K140" s="18">
        <v>9341.9</v>
      </c>
      <c r="L140" s="18">
        <v>1410</v>
      </c>
      <c r="M140" s="18">
        <v>1740.7</v>
      </c>
      <c r="N140" s="18">
        <v>2557.6999999999998</v>
      </c>
      <c r="O140" s="18">
        <v>2140.6</v>
      </c>
      <c r="P140" s="18">
        <v>3044.6</v>
      </c>
      <c r="Q140" s="18">
        <v>2734.55</v>
      </c>
      <c r="R140" s="18">
        <v>4653.3</v>
      </c>
      <c r="S140" s="18">
        <v>1267.4000000000001</v>
      </c>
      <c r="T140" s="18">
        <v>1970.9</v>
      </c>
      <c r="U140" s="18">
        <v>1670.4</v>
      </c>
      <c r="V140" s="18">
        <v>1685.9</v>
      </c>
      <c r="W140" s="18">
        <v>1104.3</v>
      </c>
      <c r="X140" s="18">
        <v>487</v>
      </c>
    </row>
    <row r="141" spans="1:24" ht="13.8" x14ac:dyDescent="0.3">
      <c r="A141" s="17">
        <v>38108</v>
      </c>
      <c r="B141" s="18">
        <v>68686</v>
      </c>
      <c r="C141" s="18">
        <v>25527.7</v>
      </c>
      <c r="D141" s="18">
        <v>14825.5</v>
      </c>
      <c r="E141" s="18" t="s">
        <v>33</v>
      </c>
      <c r="F141" s="18">
        <v>17757.3</v>
      </c>
      <c r="G141" s="18">
        <v>7508</v>
      </c>
      <c r="H141" s="18">
        <v>5128.3</v>
      </c>
      <c r="I141" s="18">
        <v>1796.6</v>
      </c>
      <c r="J141" s="19">
        <v>16311.4</v>
      </c>
      <c r="K141" s="18">
        <v>9216.2999999999993</v>
      </c>
      <c r="L141" s="18">
        <v>1469.1</v>
      </c>
      <c r="M141" s="18">
        <v>1826.5</v>
      </c>
      <c r="N141" s="18">
        <v>2723.5</v>
      </c>
      <c r="O141" s="18">
        <v>1988.6</v>
      </c>
      <c r="P141" s="18">
        <v>3126.6</v>
      </c>
      <c r="Q141" s="18">
        <v>2835.05</v>
      </c>
      <c r="R141" s="18">
        <v>4352.7</v>
      </c>
      <c r="S141" s="18">
        <v>1263.4000000000001</v>
      </c>
      <c r="T141" s="18">
        <v>2415.1999999999998</v>
      </c>
      <c r="U141" s="18">
        <v>1856.5</v>
      </c>
      <c r="V141" s="18">
        <v>1878.9</v>
      </c>
      <c r="W141" s="18">
        <v>1152.5999999999999</v>
      </c>
      <c r="X141" s="18">
        <v>649</v>
      </c>
    </row>
    <row r="142" spans="1:24" ht="13.8" x14ac:dyDescent="0.3">
      <c r="A142" s="17">
        <v>38139</v>
      </c>
      <c r="B142" s="18">
        <v>67702</v>
      </c>
      <c r="C142" s="18">
        <v>25604.7</v>
      </c>
      <c r="D142" s="18">
        <v>13827.1</v>
      </c>
      <c r="E142" s="18" t="s">
        <v>33</v>
      </c>
      <c r="F142" s="18">
        <v>17344.2</v>
      </c>
      <c r="G142" s="18">
        <v>7039</v>
      </c>
      <c r="H142" s="18">
        <v>5113.2</v>
      </c>
      <c r="I142" s="18">
        <v>2013.1</v>
      </c>
      <c r="J142" s="19">
        <v>16433.099999999999</v>
      </c>
      <c r="K142" s="18">
        <v>9171.7000000000007</v>
      </c>
      <c r="L142" s="18">
        <v>1389.3</v>
      </c>
      <c r="M142" s="18">
        <v>1771.6</v>
      </c>
      <c r="N142" s="18">
        <v>2492.5</v>
      </c>
      <c r="O142" s="18">
        <v>1927.6</v>
      </c>
      <c r="P142" s="18">
        <v>2886.9</v>
      </c>
      <c r="Q142" s="18">
        <v>2764.22</v>
      </c>
      <c r="R142" s="18">
        <v>4660.3999999999996</v>
      </c>
      <c r="S142" s="18">
        <v>1331.4</v>
      </c>
      <c r="T142" s="18">
        <v>2116.8000000000002</v>
      </c>
      <c r="U142" s="18">
        <v>1741.6</v>
      </c>
      <c r="V142" s="18">
        <v>1861.9</v>
      </c>
      <c r="W142" s="18">
        <v>1072.3</v>
      </c>
      <c r="X142" s="18">
        <v>827</v>
      </c>
    </row>
    <row r="143" spans="1:24" ht="13.8" x14ac:dyDescent="0.3">
      <c r="A143" s="17">
        <v>38169</v>
      </c>
      <c r="B143" s="18">
        <v>63466</v>
      </c>
      <c r="C143" s="18">
        <v>22608.2</v>
      </c>
      <c r="D143" s="18">
        <v>12988.8</v>
      </c>
      <c r="E143" s="18" t="s">
        <v>33</v>
      </c>
      <c r="F143" s="18">
        <v>17186.099999999999</v>
      </c>
      <c r="G143" s="18">
        <v>6939</v>
      </c>
      <c r="H143" s="18">
        <v>5090.7</v>
      </c>
      <c r="I143" s="18">
        <v>1825.1</v>
      </c>
      <c r="J143" s="19">
        <v>13863.8</v>
      </c>
      <c r="K143" s="18">
        <v>8744.4</v>
      </c>
      <c r="L143" s="18">
        <v>1402.4</v>
      </c>
      <c r="M143" s="18">
        <v>1407.3</v>
      </c>
      <c r="N143" s="18">
        <v>2420.5</v>
      </c>
      <c r="O143" s="18">
        <v>1768.2</v>
      </c>
      <c r="P143" s="18">
        <v>2856.3</v>
      </c>
      <c r="Q143" s="18">
        <v>2618.79</v>
      </c>
      <c r="R143" s="18">
        <v>4489.6000000000004</v>
      </c>
      <c r="S143" s="18">
        <v>1337.5</v>
      </c>
      <c r="T143" s="18">
        <v>2170.9</v>
      </c>
      <c r="U143" s="18">
        <v>1743.9</v>
      </c>
      <c r="V143" s="18">
        <v>1698.5</v>
      </c>
      <c r="W143" s="18">
        <v>1160.3</v>
      </c>
      <c r="X143" s="18">
        <v>648</v>
      </c>
    </row>
    <row r="144" spans="1:24" ht="13.8" x14ac:dyDescent="0.3">
      <c r="A144" s="17">
        <v>38200</v>
      </c>
      <c r="B144" s="18">
        <v>66730</v>
      </c>
      <c r="C144" s="18">
        <v>25563.200000000001</v>
      </c>
      <c r="D144" s="18">
        <v>13467</v>
      </c>
      <c r="E144" s="18" t="s">
        <v>33</v>
      </c>
      <c r="F144" s="18">
        <v>17069.8</v>
      </c>
      <c r="G144" s="18">
        <v>7335</v>
      </c>
      <c r="H144" s="18">
        <v>5116.8999999999996</v>
      </c>
      <c r="I144" s="18">
        <v>1810.4</v>
      </c>
      <c r="J144" s="19">
        <v>16069.5</v>
      </c>
      <c r="K144" s="18">
        <v>9493.7000000000007</v>
      </c>
      <c r="L144" s="18">
        <v>1406.3</v>
      </c>
      <c r="M144" s="18">
        <v>1471</v>
      </c>
      <c r="N144" s="18">
        <v>2618.4</v>
      </c>
      <c r="O144" s="18">
        <v>2027.5</v>
      </c>
      <c r="P144" s="18">
        <v>2925.5</v>
      </c>
      <c r="Q144" s="18">
        <v>2620.9699999999998</v>
      </c>
      <c r="R144" s="18">
        <v>4266.8</v>
      </c>
      <c r="S144" s="18">
        <v>1338.8</v>
      </c>
      <c r="T144" s="18">
        <v>2312.4</v>
      </c>
      <c r="U144" s="18">
        <v>1913.4</v>
      </c>
      <c r="V144" s="18">
        <v>1634.5</v>
      </c>
      <c r="W144" s="18">
        <v>1230.5</v>
      </c>
      <c r="X144" s="18">
        <v>659</v>
      </c>
    </row>
    <row r="145" spans="1:24" ht="13.8" x14ac:dyDescent="0.3">
      <c r="A145" s="17">
        <v>38231</v>
      </c>
      <c r="B145" s="18">
        <v>68508</v>
      </c>
      <c r="C145" s="18">
        <v>26249.7</v>
      </c>
      <c r="D145" s="18">
        <v>14077.2</v>
      </c>
      <c r="E145" s="18" t="s">
        <v>33</v>
      </c>
      <c r="F145" s="18">
        <v>17422.5</v>
      </c>
      <c r="G145" s="18">
        <v>7308</v>
      </c>
      <c r="H145" s="18">
        <v>4918</v>
      </c>
      <c r="I145" s="18">
        <v>1960.2</v>
      </c>
      <c r="J145" s="19">
        <v>16633.099999999999</v>
      </c>
      <c r="K145" s="18">
        <v>9616.6</v>
      </c>
      <c r="L145" s="18">
        <v>1334.7</v>
      </c>
      <c r="M145" s="18">
        <v>1730.9</v>
      </c>
      <c r="N145" s="18">
        <v>2779.7</v>
      </c>
      <c r="O145" s="18">
        <v>2078.8000000000002</v>
      </c>
      <c r="P145" s="18">
        <v>2903.9</v>
      </c>
      <c r="Q145" s="18">
        <v>2823.07</v>
      </c>
      <c r="R145" s="18">
        <v>4373.1000000000004</v>
      </c>
      <c r="S145" s="18">
        <v>1430.5</v>
      </c>
      <c r="T145" s="18">
        <v>2253.6</v>
      </c>
      <c r="U145" s="18">
        <v>1686.9</v>
      </c>
      <c r="V145" s="18">
        <v>1858.7</v>
      </c>
      <c r="W145" s="18">
        <v>1130.7</v>
      </c>
      <c r="X145" s="18">
        <v>789</v>
      </c>
    </row>
    <row r="146" spans="1:24" ht="13.8" x14ac:dyDescent="0.3">
      <c r="A146" s="17">
        <v>38261</v>
      </c>
      <c r="B146" s="18">
        <v>72534</v>
      </c>
      <c r="C146" s="18">
        <v>27045.7</v>
      </c>
      <c r="D146" s="18">
        <v>15171.8</v>
      </c>
      <c r="E146" s="18" t="s">
        <v>33</v>
      </c>
      <c r="F146" s="18">
        <v>18029.3</v>
      </c>
      <c r="G146" s="18">
        <v>6993</v>
      </c>
      <c r="H146" s="18">
        <v>5636.4</v>
      </c>
      <c r="I146" s="18">
        <v>2279.8000000000002</v>
      </c>
      <c r="J146" s="19">
        <v>16969.400000000001</v>
      </c>
      <c r="K146" s="18">
        <v>10076.299999999999</v>
      </c>
      <c r="L146" s="18">
        <v>1456.1</v>
      </c>
      <c r="M146" s="18">
        <v>1998.2</v>
      </c>
      <c r="N146" s="18">
        <v>2862.2</v>
      </c>
      <c r="O146" s="18">
        <v>2243.9</v>
      </c>
      <c r="P146" s="18">
        <v>3051.2</v>
      </c>
      <c r="Q146" s="18">
        <v>2946.74</v>
      </c>
      <c r="R146" s="18">
        <v>4939.7</v>
      </c>
      <c r="S146" s="18">
        <v>1402.6</v>
      </c>
      <c r="T146" s="18">
        <v>2090.5</v>
      </c>
      <c r="U146" s="18">
        <v>1541.1</v>
      </c>
      <c r="V146" s="18">
        <v>1931.2</v>
      </c>
      <c r="W146" s="18">
        <v>1181.2</v>
      </c>
      <c r="X146" s="18">
        <v>781</v>
      </c>
    </row>
    <row r="147" spans="1:24" ht="13.8" x14ac:dyDescent="0.3">
      <c r="A147" s="17">
        <v>38292</v>
      </c>
      <c r="B147" s="18">
        <v>68696</v>
      </c>
      <c r="C147" s="18">
        <v>26652.7</v>
      </c>
      <c r="D147" s="18">
        <v>14301.2</v>
      </c>
      <c r="E147" s="18" t="s">
        <v>33</v>
      </c>
      <c r="F147" s="18">
        <v>16435.3</v>
      </c>
      <c r="G147" s="18">
        <v>6275</v>
      </c>
      <c r="H147" s="18">
        <v>5337</v>
      </c>
      <c r="I147" s="18">
        <v>2024.6</v>
      </c>
      <c r="J147" s="19">
        <v>16675.5</v>
      </c>
      <c r="K147" s="18">
        <v>9977.2000000000007</v>
      </c>
      <c r="L147" s="18">
        <v>1448.8</v>
      </c>
      <c r="M147" s="18">
        <v>1876.3</v>
      </c>
      <c r="N147" s="18">
        <v>2572.9</v>
      </c>
      <c r="O147" s="18">
        <v>1924.8</v>
      </c>
      <c r="P147" s="18">
        <v>3017</v>
      </c>
      <c r="Q147" s="18">
        <v>2938.18</v>
      </c>
      <c r="R147" s="18">
        <v>4206.8999999999996</v>
      </c>
      <c r="S147" s="18">
        <v>1300.2</v>
      </c>
      <c r="T147" s="18">
        <v>2025.1</v>
      </c>
      <c r="U147" s="18">
        <v>1308.8</v>
      </c>
      <c r="V147" s="18">
        <v>1636.4</v>
      </c>
      <c r="W147" s="18">
        <v>1109.5</v>
      </c>
      <c r="X147" s="18">
        <v>762</v>
      </c>
    </row>
    <row r="148" spans="1:24" ht="13.8" x14ac:dyDescent="0.3">
      <c r="A148" s="17">
        <v>38322</v>
      </c>
      <c r="B148" s="18">
        <v>70585</v>
      </c>
      <c r="C148" s="18">
        <v>25179.3</v>
      </c>
      <c r="D148" s="18">
        <v>15153.1</v>
      </c>
      <c r="E148" s="18">
        <v>11548</v>
      </c>
      <c r="F148" s="18">
        <v>18252.2</v>
      </c>
      <c r="G148" s="18">
        <v>7603</v>
      </c>
      <c r="H148" s="18">
        <v>5464.5</v>
      </c>
      <c r="I148" s="18">
        <v>2349.9</v>
      </c>
      <c r="J148" s="19">
        <v>15955.6</v>
      </c>
      <c r="K148" s="18">
        <v>9223.7000000000007</v>
      </c>
      <c r="L148" s="18">
        <v>1505.9</v>
      </c>
      <c r="M148" s="18">
        <v>1917.6</v>
      </c>
      <c r="N148" s="18">
        <v>2737.9</v>
      </c>
      <c r="O148" s="18">
        <v>2300.6</v>
      </c>
      <c r="P148" s="18">
        <v>3029.9</v>
      </c>
      <c r="Q148" s="18">
        <v>3234.8</v>
      </c>
      <c r="R148" s="18">
        <v>4448.3999999999996</v>
      </c>
      <c r="S148" s="18">
        <v>1439.5</v>
      </c>
      <c r="T148" s="18">
        <v>2420.6999999999998</v>
      </c>
      <c r="U148" s="18">
        <v>1414.7</v>
      </c>
      <c r="V148" s="18">
        <v>2205</v>
      </c>
      <c r="W148" s="18">
        <v>1115</v>
      </c>
      <c r="X148" s="18">
        <v>907</v>
      </c>
    </row>
    <row r="149" spans="1:24" ht="13.8" x14ac:dyDescent="0.3">
      <c r="A149" s="17">
        <v>38353</v>
      </c>
      <c r="B149" s="18">
        <v>65567</v>
      </c>
      <c r="C149" s="18">
        <v>24785.5</v>
      </c>
      <c r="D149" s="18">
        <v>13982.1</v>
      </c>
      <c r="E149" s="18">
        <v>10525.3</v>
      </c>
      <c r="F149" s="18">
        <v>16002.2</v>
      </c>
      <c r="G149" s="18">
        <v>6697.2</v>
      </c>
      <c r="H149" s="18">
        <v>5172</v>
      </c>
      <c r="I149" s="18">
        <v>1991.8</v>
      </c>
      <c r="J149" s="19">
        <v>15568.4</v>
      </c>
      <c r="K149" s="18">
        <v>9217.1</v>
      </c>
      <c r="L149" s="18">
        <v>1454.4</v>
      </c>
      <c r="M149" s="18">
        <v>1764.4</v>
      </c>
      <c r="N149" s="18">
        <v>2507.3000000000002</v>
      </c>
      <c r="O149" s="18">
        <v>2098.1999999999998</v>
      </c>
      <c r="P149" s="18">
        <v>2807.1</v>
      </c>
      <c r="Q149" s="18">
        <v>2609.33</v>
      </c>
      <c r="R149" s="18">
        <v>3984.2</v>
      </c>
      <c r="S149" s="18">
        <v>1124.5</v>
      </c>
      <c r="T149" s="18">
        <v>2214.6999999999998</v>
      </c>
      <c r="U149" s="18">
        <v>1558.8</v>
      </c>
      <c r="V149" s="18">
        <v>1748.9</v>
      </c>
      <c r="W149" s="18">
        <v>1051.2</v>
      </c>
      <c r="X149" s="18">
        <v>718</v>
      </c>
    </row>
    <row r="150" spans="1:24" ht="13.8" x14ac:dyDescent="0.3">
      <c r="A150" s="17">
        <v>38384</v>
      </c>
      <c r="B150" s="18">
        <v>67661</v>
      </c>
      <c r="C150" s="18">
        <v>25102.400000000001</v>
      </c>
      <c r="D150" s="18">
        <v>14893</v>
      </c>
      <c r="E150" s="18">
        <v>11079.1</v>
      </c>
      <c r="F150" s="18">
        <v>16688.5</v>
      </c>
      <c r="G150" s="18">
        <v>6538.4</v>
      </c>
      <c r="H150" s="18">
        <v>5186.5</v>
      </c>
      <c r="I150" s="18">
        <v>2008.3</v>
      </c>
      <c r="J150" s="19">
        <v>16092.3</v>
      </c>
      <c r="K150" s="18">
        <v>9010.1</v>
      </c>
      <c r="L150" s="18">
        <v>1438.1</v>
      </c>
      <c r="M150" s="18">
        <v>1924.8</v>
      </c>
      <c r="N150" s="18">
        <v>2702.3</v>
      </c>
      <c r="O150" s="18">
        <v>2108.8000000000002</v>
      </c>
      <c r="P150" s="18">
        <v>3099.7</v>
      </c>
      <c r="Q150" s="18">
        <v>3058.09</v>
      </c>
      <c r="R150" s="18">
        <v>4132.8</v>
      </c>
      <c r="S150" s="18">
        <v>1221.4000000000001</v>
      </c>
      <c r="T150" s="18">
        <v>2242.5</v>
      </c>
      <c r="U150" s="18">
        <v>1563.7</v>
      </c>
      <c r="V150" s="18">
        <v>1510.8</v>
      </c>
      <c r="W150" s="18">
        <v>1109.3</v>
      </c>
      <c r="X150" s="18">
        <v>701</v>
      </c>
    </row>
    <row r="151" spans="1:24" ht="13.8" x14ac:dyDescent="0.3">
      <c r="A151" s="17">
        <v>38412</v>
      </c>
      <c r="B151" s="18">
        <v>79028</v>
      </c>
      <c r="C151" s="18">
        <v>28834.2</v>
      </c>
      <c r="D151" s="18">
        <v>16834.2</v>
      </c>
      <c r="E151" s="18">
        <v>12517.7</v>
      </c>
      <c r="F151" s="18">
        <v>19403.400000000001</v>
      </c>
      <c r="G151" s="18">
        <v>8044.4</v>
      </c>
      <c r="H151" s="18">
        <v>6027.5</v>
      </c>
      <c r="I151" s="18">
        <v>2902.2</v>
      </c>
      <c r="J151" s="19">
        <v>18919.8</v>
      </c>
      <c r="K151" s="18">
        <v>9914.4</v>
      </c>
      <c r="L151" s="18">
        <v>1665.2</v>
      </c>
      <c r="M151" s="18">
        <v>2026.3</v>
      </c>
      <c r="N151" s="18">
        <v>3126.9</v>
      </c>
      <c r="O151" s="18">
        <v>2384.4</v>
      </c>
      <c r="P151" s="18">
        <v>3470.5</v>
      </c>
      <c r="Q151" s="18">
        <v>3336.38</v>
      </c>
      <c r="R151" s="18">
        <v>4890.7</v>
      </c>
      <c r="S151" s="18">
        <v>1523.3</v>
      </c>
      <c r="T151" s="18">
        <v>2371.6999999999998</v>
      </c>
      <c r="U151" s="18">
        <v>2017.2</v>
      </c>
      <c r="V151" s="18">
        <v>1992.5</v>
      </c>
      <c r="W151" s="18">
        <v>1222</v>
      </c>
      <c r="X151" s="18">
        <v>1413</v>
      </c>
    </row>
    <row r="152" spans="1:24" ht="13.8" x14ac:dyDescent="0.3">
      <c r="A152" s="17">
        <v>38443</v>
      </c>
      <c r="B152" s="18">
        <v>75484</v>
      </c>
      <c r="C152" s="18">
        <v>27945.200000000001</v>
      </c>
      <c r="D152" s="18">
        <v>16300.5</v>
      </c>
      <c r="E152" s="18">
        <v>12004.7</v>
      </c>
      <c r="F152" s="18">
        <v>18020.099999999999</v>
      </c>
      <c r="G152" s="18">
        <v>7196.8</v>
      </c>
      <c r="H152" s="18">
        <v>6150</v>
      </c>
      <c r="I152" s="18">
        <v>2716.1</v>
      </c>
      <c r="J152" s="19">
        <v>18105.2</v>
      </c>
      <c r="K152" s="18">
        <v>9840</v>
      </c>
      <c r="L152" s="18">
        <v>1672</v>
      </c>
      <c r="M152" s="18">
        <v>2047.1</v>
      </c>
      <c r="N152" s="18">
        <v>2790.1</v>
      </c>
      <c r="O152" s="18">
        <v>2296.8000000000002</v>
      </c>
      <c r="P152" s="18">
        <v>3493.4</v>
      </c>
      <c r="Q152" s="18">
        <v>3263.67</v>
      </c>
      <c r="R152" s="18">
        <v>4486.1000000000004</v>
      </c>
      <c r="S152" s="18">
        <v>1438.7</v>
      </c>
      <c r="T152" s="18">
        <v>2125.6</v>
      </c>
      <c r="U152" s="18">
        <v>1610.3</v>
      </c>
      <c r="V152" s="18">
        <v>1972.3</v>
      </c>
      <c r="W152" s="18">
        <v>1218</v>
      </c>
      <c r="X152" s="18">
        <v>1271</v>
      </c>
    </row>
    <row r="153" spans="1:24" ht="13.8" x14ac:dyDescent="0.3">
      <c r="A153" s="17">
        <v>38473</v>
      </c>
      <c r="B153" s="18">
        <v>75029</v>
      </c>
      <c r="C153" s="18">
        <v>28256.400000000001</v>
      </c>
      <c r="D153" s="18">
        <v>16037</v>
      </c>
      <c r="E153" s="18">
        <v>11554</v>
      </c>
      <c r="F153" s="18">
        <v>17667</v>
      </c>
      <c r="G153" s="18">
        <v>7242.6</v>
      </c>
      <c r="H153" s="18">
        <v>6296</v>
      </c>
      <c r="I153" s="18">
        <v>2566.5</v>
      </c>
      <c r="J153" s="19">
        <v>18327.099999999999</v>
      </c>
      <c r="K153" s="18">
        <v>9929.2999999999993</v>
      </c>
      <c r="L153" s="18">
        <v>1567.8</v>
      </c>
      <c r="M153" s="18">
        <v>1847.9</v>
      </c>
      <c r="N153" s="18">
        <v>2951.4</v>
      </c>
      <c r="O153" s="18">
        <v>2239.5</v>
      </c>
      <c r="P153" s="18">
        <v>3623</v>
      </c>
      <c r="Q153" s="18">
        <v>3222.91</v>
      </c>
      <c r="R153" s="18">
        <v>4151.2</v>
      </c>
      <c r="S153" s="18">
        <v>1281.2</v>
      </c>
      <c r="T153" s="18">
        <v>2168.8000000000002</v>
      </c>
      <c r="U153" s="18">
        <v>1722.2</v>
      </c>
      <c r="V153" s="18">
        <v>1975.5</v>
      </c>
      <c r="W153" s="18">
        <v>1300</v>
      </c>
      <c r="X153" s="18">
        <v>1133</v>
      </c>
    </row>
    <row r="154" spans="1:24" ht="13.8" x14ac:dyDescent="0.3">
      <c r="A154" s="17">
        <v>38504</v>
      </c>
      <c r="B154" s="18">
        <v>77012</v>
      </c>
      <c r="C154" s="18">
        <v>28798</v>
      </c>
      <c r="D154" s="18">
        <v>15586.7</v>
      </c>
      <c r="E154" s="18">
        <v>11506.8</v>
      </c>
      <c r="F154" s="18">
        <v>18746.400000000001</v>
      </c>
      <c r="G154" s="18">
        <v>7324.5</v>
      </c>
      <c r="H154" s="18">
        <v>6277.3</v>
      </c>
      <c r="I154" s="18">
        <v>2535.8000000000002</v>
      </c>
      <c r="J154" s="19">
        <v>18684.5</v>
      </c>
      <c r="K154" s="18">
        <v>10113.5</v>
      </c>
      <c r="L154" s="18">
        <v>1658.2</v>
      </c>
      <c r="M154" s="18">
        <v>1950.8</v>
      </c>
      <c r="N154" s="18">
        <v>2704.9</v>
      </c>
      <c r="O154" s="18">
        <v>2226.1</v>
      </c>
      <c r="P154" s="18">
        <v>3287.1</v>
      </c>
      <c r="Q154" s="18">
        <v>3370.73</v>
      </c>
      <c r="R154" s="18">
        <v>4855.8</v>
      </c>
      <c r="S154" s="18">
        <v>1378.4</v>
      </c>
      <c r="T154" s="18">
        <v>2427.1</v>
      </c>
      <c r="U154" s="18">
        <v>1696.3</v>
      </c>
      <c r="V154" s="18">
        <v>1767.8</v>
      </c>
      <c r="W154" s="18">
        <v>1330.8</v>
      </c>
      <c r="X154" s="18">
        <v>1018</v>
      </c>
    </row>
    <row r="155" spans="1:24" ht="13.8" x14ac:dyDescent="0.3">
      <c r="A155" s="17">
        <v>38534</v>
      </c>
      <c r="B155" s="18">
        <v>69898</v>
      </c>
      <c r="C155" s="18">
        <v>23920.5</v>
      </c>
      <c r="D155" s="18">
        <v>14272.8</v>
      </c>
      <c r="E155" s="18">
        <v>10490.7</v>
      </c>
      <c r="F155" s="18">
        <v>18427.900000000001</v>
      </c>
      <c r="G155" s="18">
        <v>7147.7</v>
      </c>
      <c r="H155" s="18">
        <v>6083.4</v>
      </c>
      <c r="I155" s="18">
        <v>2477.4</v>
      </c>
      <c r="J155" s="19">
        <v>14719.6</v>
      </c>
      <c r="K155" s="18">
        <v>9200.9</v>
      </c>
      <c r="L155" s="18">
        <v>1454.9</v>
      </c>
      <c r="M155" s="18">
        <v>1601.1</v>
      </c>
      <c r="N155" s="18">
        <v>2654.4</v>
      </c>
      <c r="O155" s="18">
        <v>2105.1</v>
      </c>
      <c r="P155" s="18">
        <v>3056.8</v>
      </c>
      <c r="Q155" s="18">
        <v>3559.97</v>
      </c>
      <c r="R155" s="18">
        <v>4628.8999999999996</v>
      </c>
      <c r="S155" s="18">
        <v>1331.5</v>
      </c>
      <c r="T155" s="18">
        <v>2366.1</v>
      </c>
      <c r="U155" s="18">
        <v>1587.7</v>
      </c>
      <c r="V155" s="18">
        <v>1697.2</v>
      </c>
      <c r="W155" s="18">
        <v>1364.6</v>
      </c>
      <c r="X155" s="18">
        <v>1050</v>
      </c>
    </row>
    <row r="156" spans="1:24" ht="13.8" x14ac:dyDescent="0.3">
      <c r="A156" s="17">
        <v>38565</v>
      </c>
      <c r="B156" s="18">
        <v>76290</v>
      </c>
      <c r="C156" s="18">
        <v>28876.2</v>
      </c>
      <c r="D156" s="18">
        <v>14459.9</v>
      </c>
      <c r="E156" s="18">
        <v>10518.7</v>
      </c>
      <c r="F156" s="18">
        <v>19466.400000000001</v>
      </c>
      <c r="G156" s="18">
        <v>7775.9</v>
      </c>
      <c r="H156" s="18">
        <v>6185.3</v>
      </c>
      <c r="I156" s="18">
        <v>2764.5</v>
      </c>
      <c r="J156" s="19">
        <v>18250.099999999999</v>
      </c>
      <c r="K156" s="18">
        <v>10626.1</v>
      </c>
      <c r="L156" s="18">
        <v>1562.3</v>
      </c>
      <c r="M156" s="18">
        <v>1522</v>
      </c>
      <c r="N156" s="18">
        <v>2888.2</v>
      </c>
      <c r="O156" s="18">
        <v>1955.3</v>
      </c>
      <c r="P156" s="18">
        <v>3118.8</v>
      </c>
      <c r="Q156" s="18">
        <v>3728.72</v>
      </c>
      <c r="R156" s="18">
        <v>4809.7</v>
      </c>
      <c r="S156" s="18">
        <v>1429.1</v>
      </c>
      <c r="T156" s="18">
        <v>2352.3000000000002</v>
      </c>
      <c r="U156" s="18">
        <v>1743.5</v>
      </c>
      <c r="V156" s="18">
        <v>2072.1999999999998</v>
      </c>
      <c r="W156" s="18">
        <v>1372.6</v>
      </c>
      <c r="X156" s="18">
        <v>1360</v>
      </c>
    </row>
    <row r="157" spans="1:24" ht="13.8" x14ac:dyDescent="0.3">
      <c r="A157" s="17">
        <v>38596</v>
      </c>
      <c r="B157" s="18">
        <v>73380</v>
      </c>
      <c r="C157" s="18">
        <v>28652.7</v>
      </c>
      <c r="D157" s="18">
        <v>14684.2</v>
      </c>
      <c r="E157" s="18">
        <v>10876.1</v>
      </c>
      <c r="F157" s="18">
        <v>18015.2</v>
      </c>
      <c r="G157" s="18">
        <v>7045.9</v>
      </c>
      <c r="H157" s="18">
        <v>5843.9</v>
      </c>
      <c r="I157" s="18">
        <v>2577.6999999999998</v>
      </c>
      <c r="J157" s="19">
        <v>18368.3</v>
      </c>
      <c r="K157" s="18">
        <v>10284.5</v>
      </c>
      <c r="L157" s="18">
        <v>1474.7</v>
      </c>
      <c r="M157" s="18">
        <v>1726.4</v>
      </c>
      <c r="N157" s="18">
        <v>2889.5</v>
      </c>
      <c r="O157" s="18">
        <v>2086.1</v>
      </c>
      <c r="P157" s="18">
        <v>3029.1</v>
      </c>
      <c r="Q157" s="18">
        <v>3165.81</v>
      </c>
      <c r="R157" s="18">
        <v>4439.8999999999996</v>
      </c>
      <c r="S157" s="18">
        <v>1586.4</v>
      </c>
      <c r="T157" s="18">
        <v>2137.3000000000002</v>
      </c>
      <c r="U157" s="18">
        <v>1715</v>
      </c>
      <c r="V157" s="18">
        <v>1607.3</v>
      </c>
      <c r="W157" s="18">
        <v>1285.5</v>
      </c>
      <c r="X157" s="18">
        <v>1175</v>
      </c>
    </row>
    <row r="158" spans="1:24" ht="13.8" x14ac:dyDescent="0.3">
      <c r="A158" s="17">
        <v>38626</v>
      </c>
      <c r="B158" s="18">
        <v>78631</v>
      </c>
      <c r="C158" s="18">
        <v>29688</v>
      </c>
      <c r="D158" s="18">
        <v>15838.5</v>
      </c>
      <c r="E158" s="18">
        <v>11671.4</v>
      </c>
      <c r="F158" s="18">
        <v>19701.7</v>
      </c>
      <c r="G158" s="18">
        <v>7591.4</v>
      </c>
      <c r="H158" s="18">
        <v>6111.7</v>
      </c>
      <c r="I158" s="18">
        <v>2956.2</v>
      </c>
      <c r="J158" s="19">
        <v>18746.5</v>
      </c>
      <c r="K158" s="18">
        <v>10941.5</v>
      </c>
      <c r="L158" s="18">
        <v>1557.3</v>
      </c>
      <c r="M158" s="18">
        <v>1857.6</v>
      </c>
      <c r="N158" s="18">
        <v>2859.4</v>
      </c>
      <c r="O158" s="18">
        <v>2385.1999999999998</v>
      </c>
      <c r="P158" s="18">
        <v>3332.5</v>
      </c>
      <c r="Q158" s="18">
        <v>3899.15</v>
      </c>
      <c r="R158" s="18">
        <v>4828.8</v>
      </c>
      <c r="S158" s="18">
        <v>1312.6</v>
      </c>
      <c r="T158" s="18">
        <v>2522.1999999999998</v>
      </c>
      <c r="U158" s="18">
        <v>1933.4</v>
      </c>
      <c r="V158" s="18">
        <v>1732.5</v>
      </c>
      <c r="W158" s="18">
        <v>1308</v>
      </c>
      <c r="X158" s="18">
        <v>1334</v>
      </c>
    </row>
    <row r="159" spans="1:24" ht="13.8" x14ac:dyDescent="0.3">
      <c r="A159" s="17">
        <v>38657</v>
      </c>
      <c r="B159" s="18">
        <v>77906</v>
      </c>
      <c r="C159" s="18">
        <v>29356.799999999999</v>
      </c>
      <c r="D159" s="18">
        <v>15978.8</v>
      </c>
      <c r="E159" s="18">
        <v>12361.5</v>
      </c>
      <c r="F159" s="18">
        <v>18417.8</v>
      </c>
      <c r="G159" s="18">
        <v>6562</v>
      </c>
      <c r="H159" s="18">
        <v>6371.3</v>
      </c>
      <c r="I159" s="18">
        <v>3035.3</v>
      </c>
      <c r="J159" s="19">
        <v>18417.3</v>
      </c>
      <c r="K159" s="18">
        <v>10939.4</v>
      </c>
      <c r="L159" s="18">
        <v>1633</v>
      </c>
      <c r="M159" s="18">
        <v>2013.6</v>
      </c>
      <c r="N159" s="18">
        <v>3092.6</v>
      </c>
      <c r="O159" s="18">
        <v>2154.6</v>
      </c>
      <c r="P159" s="18">
        <v>3101.6</v>
      </c>
      <c r="Q159" s="18">
        <v>3807.49</v>
      </c>
      <c r="R159" s="18">
        <v>4568.5</v>
      </c>
      <c r="S159" s="18">
        <v>1299.0999999999999</v>
      </c>
      <c r="T159" s="18">
        <v>2015.6</v>
      </c>
      <c r="U159" s="18">
        <v>1605.2</v>
      </c>
      <c r="V159" s="18">
        <v>1642.1</v>
      </c>
      <c r="W159" s="18">
        <v>1282.0999999999999</v>
      </c>
      <c r="X159" s="18">
        <v>1467</v>
      </c>
    </row>
    <row r="160" spans="1:24" ht="13.8" x14ac:dyDescent="0.3">
      <c r="A160" s="17">
        <v>38687</v>
      </c>
      <c r="B160" s="18">
        <v>78746</v>
      </c>
      <c r="C160" s="18">
        <v>27930.3</v>
      </c>
      <c r="D160" s="18">
        <v>16298.2</v>
      </c>
      <c r="E160" s="18">
        <v>12390.6</v>
      </c>
      <c r="F160" s="18">
        <v>20116.400000000001</v>
      </c>
      <c r="G160" s="18">
        <v>7660.6</v>
      </c>
      <c r="H160" s="18">
        <v>6618.9</v>
      </c>
      <c r="I160" s="18">
        <v>3109</v>
      </c>
      <c r="J160" s="19">
        <v>17699.599999999999</v>
      </c>
      <c r="K160" s="18">
        <v>10230.700000000001</v>
      </c>
      <c r="L160" s="18">
        <v>1552.7</v>
      </c>
      <c r="M160" s="18">
        <v>1976.5</v>
      </c>
      <c r="N160" s="18">
        <v>3016.7</v>
      </c>
      <c r="O160" s="18">
        <v>2427.6999999999998</v>
      </c>
      <c r="P160" s="18">
        <v>3148.5</v>
      </c>
      <c r="Q160" s="18">
        <v>4169.75</v>
      </c>
      <c r="R160" s="18">
        <v>4904</v>
      </c>
      <c r="S160" s="18">
        <v>1424.8</v>
      </c>
      <c r="T160" s="18">
        <v>2627.6</v>
      </c>
      <c r="U160" s="18">
        <v>1712.7</v>
      </c>
      <c r="V160" s="18">
        <v>1895.4</v>
      </c>
      <c r="W160" s="18">
        <v>1527.7</v>
      </c>
      <c r="X160" s="18">
        <v>1509</v>
      </c>
    </row>
    <row r="161" spans="1:24" ht="13.8" x14ac:dyDescent="0.3">
      <c r="A161" s="17">
        <v>38718</v>
      </c>
      <c r="B161" s="18">
        <v>74208</v>
      </c>
      <c r="C161" s="18">
        <v>27745</v>
      </c>
      <c r="D161" s="18">
        <v>15035.4</v>
      </c>
      <c r="E161" s="18">
        <v>11225</v>
      </c>
      <c r="F161" s="18">
        <v>18240.400000000001</v>
      </c>
      <c r="G161" s="18">
        <v>6961</v>
      </c>
      <c r="H161" s="18">
        <v>6444.2</v>
      </c>
      <c r="I161" s="18">
        <v>2472.6</v>
      </c>
      <c r="J161" s="19">
        <v>17261.099999999999</v>
      </c>
      <c r="K161" s="18">
        <v>10483.9</v>
      </c>
      <c r="L161" s="18">
        <v>1491.5</v>
      </c>
      <c r="M161" s="18">
        <v>1959.5</v>
      </c>
      <c r="N161" s="18">
        <v>2658.7</v>
      </c>
      <c r="O161" s="18">
        <v>2179</v>
      </c>
      <c r="P161" s="18">
        <v>3151.9</v>
      </c>
      <c r="Q161" s="18">
        <v>3396.87</v>
      </c>
      <c r="R161" s="18">
        <v>4364.8999999999996</v>
      </c>
      <c r="S161" s="18">
        <v>1201.7</v>
      </c>
      <c r="T161" s="18">
        <v>2506</v>
      </c>
      <c r="U161" s="18">
        <v>1623.8</v>
      </c>
      <c r="V161" s="18">
        <v>1580.5</v>
      </c>
      <c r="W161" s="18">
        <v>1386.6</v>
      </c>
      <c r="X161" s="18">
        <v>1245</v>
      </c>
    </row>
    <row r="162" spans="1:24" ht="13.8" x14ac:dyDescent="0.3">
      <c r="A162" s="17">
        <v>38749</v>
      </c>
      <c r="B162" s="18">
        <v>76852</v>
      </c>
      <c r="C162" s="18">
        <v>27962.2</v>
      </c>
      <c r="D162" s="18">
        <v>15966.5</v>
      </c>
      <c r="E162" s="18">
        <v>11917</v>
      </c>
      <c r="F162" s="18">
        <v>18480.8</v>
      </c>
      <c r="G162" s="18">
        <v>6854</v>
      </c>
      <c r="H162" s="18">
        <v>6202</v>
      </c>
      <c r="I162" s="18">
        <v>2979.7</v>
      </c>
      <c r="J162" s="19">
        <v>17930.900000000001</v>
      </c>
      <c r="K162" s="18">
        <v>10031.200000000001</v>
      </c>
      <c r="L162" s="18">
        <v>1551.3</v>
      </c>
      <c r="M162" s="18">
        <v>1813.7</v>
      </c>
      <c r="N162" s="18">
        <v>3157.3</v>
      </c>
      <c r="O162" s="18">
        <v>2297.1</v>
      </c>
      <c r="P162" s="18">
        <v>3434.5</v>
      </c>
      <c r="Q162" s="18">
        <v>4072.25</v>
      </c>
      <c r="R162" s="18">
        <v>4418.8999999999996</v>
      </c>
      <c r="S162" s="18">
        <v>1195</v>
      </c>
      <c r="T162" s="18">
        <v>2344.4</v>
      </c>
      <c r="U162" s="18">
        <v>1697.4</v>
      </c>
      <c r="V162" s="18">
        <v>1538.7</v>
      </c>
      <c r="W162" s="18">
        <v>1259.8</v>
      </c>
      <c r="X162" s="18">
        <v>1735</v>
      </c>
    </row>
    <row r="163" spans="1:24" ht="13.8" x14ac:dyDescent="0.3">
      <c r="A163" s="17">
        <v>38777</v>
      </c>
      <c r="B163" s="18">
        <v>90959</v>
      </c>
      <c r="C163" s="18">
        <v>33121.300000000003</v>
      </c>
      <c r="D163" s="18">
        <v>18824.7</v>
      </c>
      <c r="E163" s="18">
        <v>13722</v>
      </c>
      <c r="F163" s="18">
        <v>22489.8</v>
      </c>
      <c r="G163" s="18">
        <v>8471</v>
      </c>
      <c r="H163" s="18">
        <v>7332.6</v>
      </c>
      <c r="I163" s="18">
        <v>2982.7</v>
      </c>
      <c r="J163" s="19">
        <v>21153.3</v>
      </c>
      <c r="K163" s="18">
        <v>11968</v>
      </c>
      <c r="L163" s="18">
        <v>1721.6</v>
      </c>
      <c r="M163" s="18">
        <v>2290.6</v>
      </c>
      <c r="N163" s="18">
        <v>3564.2</v>
      </c>
      <c r="O163" s="18">
        <v>2552.6999999999998</v>
      </c>
      <c r="P163" s="18">
        <v>4325.5</v>
      </c>
      <c r="Q163" s="18">
        <v>4867.0600000000004</v>
      </c>
      <c r="R163" s="18">
        <v>5320.6</v>
      </c>
      <c r="S163" s="18">
        <v>1592.9</v>
      </c>
      <c r="T163" s="18">
        <v>2976.8</v>
      </c>
      <c r="U163" s="18">
        <v>2021.2</v>
      </c>
      <c r="V163" s="18">
        <v>1877.6</v>
      </c>
      <c r="W163" s="18">
        <v>1499.6</v>
      </c>
      <c r="X163" s="18">
        <v>1582</v>
      </c>
    </row>
    <row r="164" spans="1:24" ht="13.8" x14ac:dyDescent="0.3">
      <c r="A164" s="17">
        <v>38808</v>
      </c>
      <c r="B164" s="18">
        <v>82167</v>
      </c>
      <c r="C164" s="18">
        <v>29875</v>
      </c>
      <c r="D164" s="18">
        <v>17374</v>
      </c>
      <c r="E164" s="18">
        <v>12732</v>
      </c>
      <c r="F164" s="18">
        <v>20057.400000000001</v>
      </c>
      <c r="G164" s="18">
        <v>7906</v>
      </c>
      <c r="H164" s="18">
        <v>6903.3</v>
      </c>
      <c r="I164" s="18">
        <v>2998.2</v>
      </c>
      <c r="J164" s="19">
        <v>19102.5</v>
      </c>
      <c r="K164" s="18">
        <v>10772.5</v>
      </c>
      <c r="L164" s="18">
        <v>1710.3</v>
      </c>
      <c r="M164" s="18">
        <v>1794.5</v>
      </c>
      <c r="N164" s="18">
        <v>3403.2</v>
      </c>
      <c r="O164" s="18">
        <v>2618.5</v>
      </c>
      <c r="P164" s="18">
        <v>3762</v>
      </c>
      <c r="Q164" s="18">
        <v>4232.3999999999996</v>
      </c>
      <c r="R164" s="18">
        <v>4453.7</v>
      </c>
      <c r="S164" s="18">
        <v>1416.3</v>
      </c>
      <c r="T164" s="18">
        <v>2729.2</v>
      </c>
      <c r="U164" s="18">
        <v>2007.6</v>
      </c>
      <c r="V164" s="18">
        <v>1721.3</v>
      </c>
      <c r="W164" s="18">
        <v>1421.5</v>
      </c>
      <c r="X164" s="18">
        <v>1483</v>
      </c>
    </row>
    <row r="165" spans="1:24" ht="13.8" x14ac:dyDescent="0.3">
      <c r="A165" s="17">
        <v>38838</v>
      </c>
      <c r="B165" s="18">
        <v>86721</v>
      </c>
      <c r="C165" s="18">
        <v>32059.3</v>
      </c>
      <c r="D165" s="18">
        <v>18145.3</v>
      </c>
      <c r="E165" s="18">
        <v>13167</v>
      </c>
      <c r="F165" s="18">
        <v>20682</v>
      </c>
      <c r="G165" s="18">
        <v>7661</v>
      </c>
      <c r="H165" s="18">
        <v>7205.7</v>
      </c>
      <c r="I165" s="18">
        <v>3134.1</v>
      </c>
      <c r="J165" s="19">
        <v>20489.599999999999</v>
      </c>
      <c r="K165" s="18">
        <v>11569.6</v>
      </c>
      <c r="L165" s="18">
        <v>1850.8</v>
      </c>
      <c r="M165" s="18">
        <v>1961.4</v>
      </c>
      <c r="N165" s="18">
        <v>3375.6</v>
      </c>
      <c r="O165" s="18">
        <v>2750.1</v>
      </c>
      <c r="P165" s="18">
        <v>4023.6</v>
      </c>
      <c r="Q165" s="18">
        <v>4434.09</v>
      </c>
      <c r="R165" s="18">
        <v>4707.1000000000004</v>
      </c>
      <c r="S165" s="18">
        <v>1450</v>
      </c>
      <c r="T165" s="18">
        <v>2411.5</v>
      </c>
      <c r="U165" s="18">
        <v>1979.5</v>
      </c>
      <c r="V165" s="18">
        <v>1813.3</v>
      </c>
      <c r="W165" s="18">
        <v>1514.1</v>
      </c>
      <c r="X165" s="18">
        <v>1603</v>
      </c>
    </row>
    <row r="166" spans="1:24" ht="13.8" x14ac:dyDescent="0.3">
      <c r="A166" s="17">
        <v>38869</v>
      </c>
      <c r="B166" s="18">
        <v>89650</v>
      </c>
      <c r="C166" s="18">
        <v>32589.3</v>
      </c>
      <c r="D166" s="18">
        <v>19028.5</v>
      </c>
      <c r="E166" s="18">
        <v>13768</v>
      </c>
      <c r="F166" s="18">
        <v>21574.799999999999</v>
      </c>
      <c r="G166" s="18">
        <v>8814</v>
      </c>
      <c r="H166" s="18">
        <v>7362.9</v>
      </c>
      <c r="I166" s="18">
        <v>3272</v>
      </c>
      <c r="J166" s="19">
        <v>20874.7</v>
      </c>
      <c r="K166" s="18">
        <v>11714.6</v>
      </c>
      <c r="L166" s="18">
        <v>1830.6</v>
      </c>
      <c r="M166" s="18">
        <v>2266.3000000000002</v>
      </c>
      <c r="N166" s="18">
        <v>3406.6</v>
      </c>
      <c r="O166" s="18">
        <v>2660.3</v>
      </c>
      <c r="P166" s="18">
        <v>4385.1000000000004</v>
      </c>
      <c r="Q166" s="18">
        <v>4302.91</v>
      </c>
      <c r="R166" s="18">
        <v>5215.5</v>
      </c>
      <c r="S166" s="18">
        <v>1621.4</v>
      </c>
      <c r="T166" s="18">
        <v>2725.5</v>
      </c>
      <c r="U166" s="18">
        <v>1815.2</v>
      </c>
      <c r="V166" s="18">
        <v>2425.1999999999998</v>
      </c>
      <c r="W166" s="18">
        <v>1398.2</v>
      </c>
      <c r="X166" s="18">
        <v>1347</v>
      </c>
    </row>
    <row r="167" spans="1:24" ht="13.8" x14ac:dyDescent="0.3">
      <c r="A167" s="17">
        <v>38899</v>
      </c>
      <c r="B167" s="18">
        <v>78920</v>
      </c>
      <c r="C167" s="18">
        <v>27029.200000000001</v>
      </c>
      <c r="D167" s="18">
        <v>15865.6</v>
      </c>
      <c r="E167" s="18">
        <v>11399</v>
      </c>
      <c r="F167" s="18">
        <v>20947.599999999999</v>
      </c>
      <c r="G167" s="18">
        <v>7624</v>
      </c>
      <c r="H167" s="18">
        <v>7251.2</v>
      </c>
      <c r="I167" s="18">
        <v>3068</v>
      </c>
      <c r="J167" s="19">
        <v>16621.099999999999</v>
      </c>
      <c r="K167" s="18">
        <v>10408.1</v>
      </c>
      <c r="L167" s="18">
        <v>1597.3</v>
      </c>
      <c r="M167" s="18">
        <v>1679.2</v>
      </c>
      <c r="N167" s="18">
        <v>3224.9</v>
      </c>
      <c r="O167" s="18">
        <v>2252.6</v>
      </c>
      <c r="P167" s="18">
        <v>3642</v>
      </c>
      <c r="Q167" s="18">
        <v>4806.28</v>
      </c>
      <c r="R167" s="18">
        <v>4797.5</v>
      </c>
      <c r="S167" s="18">
        <v>1391.1</v>
      </c>
      <c r="T167" s="18">
        <v>2555.6999999999998</v>
      </c>
      <c r="U167" s="18">
        <v>1783.8</v>
      </c>
      <c r="V167" s="18">
        <v>1880.7</v>
      </c>
      <c r="W167" s="18">
        <v>1542.7</v>
      </c>
      <c r="X167" s="18">
        <v>1194</v>
      </c>
    </row>
    <row r="168" spans="1:24" ht="13.8" x14ac:dyDescent="0.3">
      <c r="A168" s="17">
        <v>38930</v>
      </c>
      <c r="B168" s="18">
        <v>88015</v>
      </c>
      <c r="C168" s="18">
        <v>32002.7</v>
      </c>
      <c r="D168" s="18">
        <v>17415.400000000001</v>
      </c>
      <c r="E168" s="18">
        <v>12817</v>
      </c>
      <c r="F168" s="18">
        <v>21596.7</v>
      </c>
      <c r="G168" s="18">
        <v>8313</v>
      </c>
      <c r="H168" s="18">
        <v>7584</v>
      </c>
      <c r="I168" s="18">
        <v>3441.1</v>
      </c>
      <c r="J168" s="19">
        <v>20287.5</v>
      </c>
      <c r="K168" s="18">
        <v>11715.2</v>
      </c>
      <c r="L168" s="18">
        <v>1840.3</v>
      </c>
      <c r="M168" s="18">
        <v>1903</v>
      </c>
      <c r="N168" s="18">
        <v>3553.7</v>
      </c>
      <c r="O168" s="18">
        <v>2504.1999999999998</v>
      </c>
      <c r="P168" s="18">
        <v>3722.4</v>
      </c>
      <c r="Q168" s="18">
        <v>4603.2700000000004</v>
      </c>
      <c r="R168" s="18">
        <v>4914.2</v>
      </c>
      <c r="S168" s="18">
        <v>1429.1</v>
      </c>
      <c r="T168" s="18">
        <v>2888.3</v>
      </c>
      <c r="U168" s="18">
        <v>2082.5</v>
      </c>
      <c r="V168" s="18">
        <v>1869.2</v>
      </c>
      <c r="W168" s="18">
        <v>1716.1</v>
      </c>
      <c r="X168" s="18">
        <v>1757</v>
      </c>
    </row>
    <row r="169" spans="1:24" ht="13.8" x14ac:dyDescent="0.3">
      <c r="A169" s="17">
        <v>38961</v>
      </c>
      <c r="B169" s="18">
        <v>87124</v>
      </c>
      <c r="C169" s="18">
        <v>30229.4</v>
      </c>
      <c r="D169" s="18">
        <v>18274.099999999999</v>
      </c>
      <c r="E169" s="18">
        <v>13497</v>
      </c>
      <c r="F169" s="18">
        <v>21630.7</v>
      </c>
      <c r="G169" s="18">
        <v>8629</v>
      </c>
      <c r="H169" s="18">
        <v>7662.6</v>
      </c>
      <c r="I169" s="18">
        <v>3587.5</v>
      </c>
      <c r="J169" s="19">
        <v>19249.099999999999</v>
      </c>
      <c r="K169" s="18">
        <v>10980.4</v>
      </c>
      <c r="L169" s="18">
        <v>1849.8</v>
      </c>
      <c r="M169" s="18">
        <v>1862.3</v>
      </c>
      <c r="N169" s="18">
        <v>3632.9</v>
      </c>
      <c r="O169" s="18">
        <v>2839.7</v>
      </c>
      <c r="P169" s="18">
        <v>3796.6</v>
      </c>
      <c r="Q169" s="18">
        <v>4461.01</v>
      </c>
      <c r="R169" s="18">
        <v>4957.2</v>
      </c>
      <c r="S169" s="18">
        <v>1752.9</v>
      </c>
      <c r="T169" s="18">
        <v>2878.2</v>
      </c>
      <c r="U169" s="18">
        <v>2105.6</v>
      </c>
      <c r="V169" s="18">
        <v>1882.2</v>
      </c>
      <c r="W169" s="18">
        <v>1707.1</v>
      </c>
      <c r="X169" s="18">
        <v>1627</v>
      </c>
    </row>
    <row r="170" spans="1:24" ht="13.8" x14ac:dyDescent="0.3">
      <c r="A170" s="17">
        <v>38991</v>
      </c>
      <c r="B170" s="18">
        <v>91185</v>
      </c>
      <c r="C170" s="18">
        <v>32276.1</v>
      </c>
      <c r="D170" s="18">
        <v>18763.900000000001</v>
      </c>
      <c r="E170" s="18">
        <v>13975</v>
      </c>
      <c r="F170" s="18">
        <v>22318.400000000001</v>
      </c>
      <c r="G170" s="18">
        <v>8207</v>
      </c>
      <c r="H170" s="18">
        <v>8095.2</v>
      </c>
      <c r="I170" s="18">
        <v>3697.1</v>
      </c>
      <c r="J170" s="19">
        <v>19975.2</v>
      </c>
      <c r="K170" s="18">
        <v>12300.9</v>
      </c>
      <c r="L170" s="18">
        <v>1964.5</v>
      </c>
      <c r="M170" s="18">
        <v>2136.1999999999998</v>
      </c>
      <c r="N170" s="18">
        <v>3883.9</v>
      </c>
      <c r="O170" s="18">
        <v>2731.1</v>
      </c>
      <c r="P170" s="18">
        <v>3748.3</v>
      </c>
      <c r="Q170" s="18">
        <v>4885.26</v>
      </c>
      <c r="R170" s="18">
        <v>5346.8</v>
      </c>
      <c r="S170" s="18">
        <v>1485.9</v>
      </c>
      <c r="T170" s="18">
        <v>2632.3</v>
      </c>
      <c r="U170" s="18">
        <v>1984.7</v>
      </c>
      <c r="V170" s="18">
        <v>2059.1999999999998</v>
      </c>
      <c r="W170" s="18">
        <v>1709.5</v>
      </c>
      <c r="X170" s="18">
        <v>1722</v>
      </c>
    </row>
    <row r="171" spans="1:24" ht="13.8" x14ac:dyDescent="0.3">
      <c r="A171" s="17">
        <v>39022</v>
      </c>
      <c r="B171" s="18">
        <v>89757</v>
      </c>
      <c r="C171" s="18">
        <v>31466.3</v>
      </c>
      <c r="D171" s="18">
        <v>18577.099999999999</v>
      </c>
      <c r="E171" s="18">
        <v>13733</v>
      </c>
      <c r="F171" s="18">
        <v>21692.1</v>
      </c>
      <c r="G171" s="18">
        <v>8741</v>
      </c>
      <c r="H171" s="18">
        <v>8442.9</v>
      </c>
      <c r="I171" s="18">
        <v>3238</v>
      </c>
      <c r="J171" s="19">
        <v>19730</v>
      </c>
      <c r="K171" s="18">
        <v>11736.3</v>
      </c>
      <c r="L171" s="18">
        <v>1957.5</v>
      </c>
      <c r="M171" s="18">
        <v>1892.9</v>
      </c>
      <c r="N171" s="18">
        <v>3560.5</v>
      </c>
      <c r="O171" s="18">
        <v>2845.1</v>
      </c>
      <c r="P171" s="18">
        <v>3875.2</v>
      </c>
      <c r="Q171" s="18">
        <v>4595.82</v>
      </c>
      <c r="R171" s="18">
        <v>5045.3</v>
      </c>
      <c r="S171" s="18">
        <v>1546</v>
      </c>
      <c r="T171" s="18">
        <v>2615.6</v>
      </c>
      <c r="U171" s="18">
        <v>2193.8000000000002</v>
      </c>
      <c r="V171" s="18">
        <v>1988.9</v>
      </c>
      <c r="W171" s="18">
        <v>1762.5</v>
      </c>
      <c r="X171" s="18">
        <v>1397</v>
      </c>
    </row>
    <row r="172" spans="1:24" ht="13.8" x14ac:dyDescent="0.3">
      <c r="A172" s="17">
        <v>39052</v>
      </c>
      <c r="B172" s="18">
        <v>87551</v>
      </c>
      <c r="C172" s="18">
        <v>28022</v>
      </c>
      <c r="D172" s="18">
        <v>18616.400000000001</v>
      </c>
      <c r="E172" s="18">
        <v>13780</v>
      </c>
      <c r="F172" s="18">
        <v>22700.7</v>
      </c>
      <c r="G172" s="18">
        <v>9759</v>
      </c>
      <c r="H172" s="18">
        <v>7893.3</v>
      </c>
      <c r="I172" s="18">
        <v>3787.4</v>
      </c>
      <c r="J172" s="19">
        <v>17980.900000000001</v>
      </c>
      <c r="K172" s="18">
        <v>10041.1</v>
      </c>
      <c r="L172" s="18">
        <v>1974.3</v>
      </c>
      <c r="M172" s="18">
        <v>1952.2</v>
      </c>
      <c r="N172" s="18">
        <v>3737.6</v>
      </c>
      <c r="O172" s="18">
        <v>2729.3</v>
      </c>
      <c r="P172" s="18">
        <v>3543.2</v>
      </c>
      <c r="Q172" s="18">
        <v>5015.79</v>
      </c>
      <c r="R172" s="18">
        <v>4917.3</v>
      </c>
      <c r="S172" s="18">
        <v>1659.7</v>
      </c>
      <c r="T172" s="18">
        <v>2955.6</v>
      </c>
      <c r="U172" s="18">
        <v>2530.6</v>
      </c>
      <c r="V172" s="18">
        <v>2072.5</v>
      </c>
      <c r="W172" s="18">
        <v>1969.4</v>
      </c>
      <c r="X172" s="18">
        <v>1868</v>
      </c>
    </row>
    <row r="173" spans="1:24" ht="13.8" x14ac:dyDescent="0.3">
      <c r="A173" s="17">
        <v>39083</v>
      </c>
      <c r="B173" s="18">
        <v>84725</v>
      </c>
      <c r="C173" s="18">
        <v>28487.1</v>
      </c>
      <c r="D173" s="18">
        <v>19237.5</v>
      </c>
      <c r="E173" s="18">
        <v>14649</v>
      </c>
      <c r="F173" s="18">
        <v>20939.2</v>
      </c>
      <c r="G173" s="18">
        <v>8111</v>
      </c>
      <c r="H173" s="18">
        <v>7949.2</v>
      </c>
      <c r="I173" s="18">
        <v>2968.4</v>
      </c>
      <c r="J173" s="19">
        <v>17803.599999999999</v>
      </c>
      <c r="K173" s="18">
        <v>10683.5</v>
      </c>
      <c r="L173" s="18">
        <v>1822.9</v>
      </c>
      <c r="M173" s="18">
        <v>2273</v>
      </c>
      <c r="N173" s="18">
        <v>3618.6</v>
      </c>
      <c r="O173" s="18">
        <v>3016.2</v>
      </c>
      <c r="P173" s="18">
        <v>3622</v>
      </c>
      <c r="Q173" s="18">
        <v>4389.53</v>
      </c>
      <c r="R173" s="18">
        <v>4888.5</v>
      </c>
      <c r="S173" s="18">
        <v>1548.1</v>
      </c>
      <c r="T173" s="18">
        <v>2691.2</v>
      </c>
      <c r="U173" s="18">
        <v>2023</v>
      </c>
      <c r="V173" s="18">
        <v>1752.5</v>
      </c>
      <c r="W173" s="18">
        <v>2175.9</v>
      </c>
      <c r="X173" s="18">
        <v>1281</v>
      </c>
    </row>
    <row r="174" spans="1:24" ht="13.8" x14ac:dyDescent="0.3">
      <c r="A174" s="17">
        <v>39114</v>
      </c>
      <c r="B174" s="18">
        <v>83946</v>
      </c>
      <c r="C174" s="18">
        <v>28314.5</v>
      </c>
      <c r="D174" s="18">
        <v>18811.2</v>
      </c>
      <c r="E174" s="18">
        <v>13974</v>
      </c>
      <c r="F174" s="18">
        <v>20195.3</v>
      </c>
      <c r="G174" s="18">
        <v>7838</v>
      </c>
      <c r="H174" s="18">
        <v>7366.1</v>
      </c>
      <c r="I174" s="18">
        <v>2890.2</v>
      </c>
      <c r="J174" s="19">
        <v>18334.5</v>
      </c>
      <c r="K174" s="18">
        <v>9980</v>
      </c>
      <c r="L174" s="18">
        <v>1866.1</v>
      </c>
      <c r="M174" s="18">
        <v>2158.6</v>
      </c>
      <c r="N174" s="18">
        <v>3662.2</v>
      </c>
      <c r="O174" s="18">
        <v>2530.9</v>
      </c>
      <c r="P174" s="18">
        <v>4052</v>
      </c>
      <c r="Q174" s="18">
        <v>4532.8900000000003</v>
      </c>
      <c r="R174" s="18">
        <v>4718</v>
      </c>
      <c r="S174" s="18">
        <v>1252.5</v>
      </c>
      <c r="T174" s="18">
        <v>2540.9</v>
      </c>
      <c r="U174" s="18">
        <v>2068.3000000000002</v>
      </c>
      <c r="V174" s="18">
        <v>1720.9</v>
      </c>
      <c r="W174" s="18">
        <v>1540.3</v>
      </c>
      <c r="X174" s="18">
        <v>1199</v>
      </c>
    </row>
    <row r="175" spans="1:24" ht="13.8" x14ac:dyDescent="0.3">
      <c r="A175" s="17">
        <v>39142</v>
      </c>
      <c r="B175" s="18">
        <v>99208</v>
      </c>
      <c r="C175" s="18">
        <v>33500.300000000003</v>
      </c>
      <c r="D175" s="18">
        <v>22717.8</v>
      </c>
      <c r="E175" s="18">
        <v>16490</v>
      </c>
      <c r="F175" s="18">
        <v>23953.4</v>
      </c>
      <c r="G175" s="18">
        <v>9188</v>
      </c>
      <c r="H175" s="18">
        <v>8405.5</v>
      </c>
      <c r="I175" s="18">
        <v>4067.3</v>
      </c>
      <c r="J175" s="19">
        <v>22006.799999999999</v>
      </c>
      <c r="K175" s="18">
        <v>11493.5</v>
      </c>
      <c r="L175" s="18">
        <v>2104.6999999999998</v>
      </c>
      <c r="M175" s="18">
        <v>2335.5</v>
      </c>
      <c r="N175" s="18">
        <v>4567.3</v>
      </c>
      <c r="O175" s="18">
        <v>3115.5</v>
      </c>
      <c r="P175" s="18">
        <v>5102.8999999999996</v>
      </c>
      <c r="Q175" s="18">
        <v>5425.39</v>
      </c>
      <c r="R175" s="18">
        <v>5631.4</v>
      </c>
      <c r="S175" s="18">
        <v>1724.1</v>
      </c>
      <c r="T175" s="18">
        <v>2954.6</v>
      </c>
      <c r="U175" s="18">
        <v>2320.1999999999998</v>
      </c>
      <c r="V175" s="18">
        <v>1910.8</v>
      </c>
      <c r="W175" s="18">
        <v>1832.7</v>
      </c>
      <c r="X175" s="18">
        <v>2000</v>
      </c>
    </row>
    <row r="176" spans="1:24" ht="13.8" x14ac:dyDescent="0.3">
      <c r="A176" s="17">
        <v>39173</v>
      </c>
      <c r="B176" s="18">
        <v>90406</v>
      </c>
      <c r="C176" s="18">
        <v>31113</v>
      </c>
      <c r="D176" s="18">
        <v>19819</v>
      </c>
      <c r="E176" s="18">
        <v>14450</v>
      </c>
      <c r="F176" s="18">
        <v>21865.8</v>
      </c>
      <c r="G176" s="18">
        <v>8653</v>
      </c>
      <c r="H176" s="18">
        <v>8069.1</v>
      </c>
      <c r="I176" s="18">
        <v>3408.1</v>
      </c>
      <c r="J176" s="19">
        <v>20219.8</v>
      </c>
      <c r="K176" s="18">
        <v>10893.2</v>
      </c>
      <c r="L176" s="18">
        <v>1963.9</v>
      </c>
      <c r="M176" s="18">
        <v>2067.6</v>
      </c>
      <c r="N176" s="18">
        <v>3975.4</v>
      </c>
      <c r="O176" s="18">
        <v>2830</v>
      </c>
      <c r="P176" s="18">
        <v>4195.2</v>
      </c>
      <c r="Q176" s="18">
        <v>4703.95</v>
      </c>
      <c r="R176" s="18">
        <v>5035.3999999999996</v>
      </c>
      <c r="S176" s="18">
        <v>1463.6</v>
      </c>
      <c r="T176" s="18">
        <v>2989.8</v>
      </c>
      <c r="U176" s="18">
        <v>1910.6</v>
      </c>
      <c r="V176" s="18">
        <v>2237.9</v>
      </c>
      <c r="W176" s="18">
        <v>1815.2</v>
      </c>
      <c r="X176" s="18">
        <v>1388</v>
      </c>
    </row>
    <row r="177" spans="1:24" ht="13.8" x14ac:dyDescent="0.3">
      <c r="A177" s="17">
        <v>39203</v>
      </c>
      <c r="B177" s="18">
        <v>96784</v>
      </c>
      <c r="C177" s="18">
        <v>33748.6</v>
      </c>
      <c r="D177" s="18">
        <v>20837.099999999999</v>
      </c>
      <c r="E177" s="18">
        <v>14929</v>
      </c>
      <c r="F177" s="18">
        <v>22515.1</v>
      </c>
      <c r="G177" s="18">
        <v>8550</v>
      </c>
      <c r="H177" s="18">
        <v>8596.9</v>
      </c>
      <c r="I177" s="18">
        <v>3506.8</v>
      </c>
      <c r="J177" s="19">
        <v>21792.6</v>
      </c>
      <c r="K177" s="18">
        <v>11956</v>
      </c>
      <c r="L177" s="18">
        <v>2211.5</v>
      </c>
      <c r="M177" s="18">
        <v>2280.1999999999998</v>
      </c>
      <c r="N177" s="18">
        <v>3989.2</v>
      </c>
      <c r="O177" s="18">
        <v>2610.4</v>
      </c>
      <c r="P177" s="18">
        <v>4727</v>
      </c>
      <c r="Q177" s="18">
        <v>5129.4399999999996</v>
      </c>
      <c r="R177" s="18">
        <v>5125.6000000000004</v>
      </c>
      <c r="S177" s="18">
        <v>1509.4</v>
      </c>
      <c r="T177" s="18">
        <v>2733.5</v>
      </c>
      <c r="U177" s="18">
        <v>1979</v>
      </c>
      <c r="V177" s="18">
        <v>2160.1999999999998</v>
      </c>
      <c r="W177" s="18">
        <v>1833.2</v>
      </c>
      <c r="X177" s="18">
        <v>1379</v>
      </c>
    </row>
    <row r="178" spans="1:24" ht="13.8" x14ac:dyDescent="0.3">
      <c r="A178" s="17">
        <v>39234</v>
      </c>
      <c r="B178" s="18">
        <v>98044</v>
      </c>
      <c r="C178" s="18">
        <v>33328.699999999997</v>
      </c>
      <c r="D178" s="18">
        <v>20515.7</v>
      </c>
      <c r="E178" s="18">
        <v>15049</v>
      </c>
      <c r="F178" s="18">
        <v>24157</v>
      </c>
      <c r="G178" s="18">
        <v>9777</v>
      </c>
      <c r="H178" s="18">
        <v>8693.4</v>
      </c>
      <c r="I178" s="18">
        <v>3870.2</v>
      </c>
      <c r="J178" s="19">
        <v>21767.5</v>
      </c>
      <c r="K178" s="18">
        <v>11561.2</v>
      </c>
      <c r="L178" s="18">
        <v>2205.6</v>
      </c>
      <c r="M178" s="18">
        <v>2273.6</v>
      </c>
      <c r="N178" s="18">
        <v>4274.6000000000004</v>
      </c>
      <c r="O178" s="18">
        <v>2591.5</v>
      </c>
      <c r="P178" s="18">
        <v>4368.8999999999996</v>
      </c>
      <c r="Q178" s="18">
        <v>5561.77</v>
      </c>
      <c r="R178" s="18">
        <v>5190.6000000000004</v>
      </c>
      <c r="S178" s="18">
        <v>1766.4</v>
      </c>
      <c r="T178" s="18">
        <v>3062.6</v>
      </c>
      <c r="U178" s="18">
        <v>2275.1999999999998</v>
      </c>
      <c r="V178" s="18">
        <v>2485.1999999999998</v>
      </c>
      <c r="W178" s="18">
        <v>1867.8</v>
      </c>
      <c r="X178" s="18">
        <v>1592</v>
      </c>
    </row>
    <row r="179" spans="1:24" ht="13.8" x14ac:dyDescent="0.3">
      <c r="A179" s="17">
        <v>39264</v>
      </c>
      <c r="B179" s="18">
        <v>90864</v>
      </c>
      <c r="C179" s="18">
        <v>29960.7</v>
      </c>
      <c r="D179" s="18">
        <v>18695.400000000001</v>
      </c>
      <c r="E179" s="18">
        <v>13772</v>
      </c>
      <c r="F179" s="18">
        <v>21669.4</v>
      </c>
      <c r="G179" s="18">
        <v>8747</v>
      </c>
      <c r="H179" s="18">
        <v>8879</v>
      </c>
      <c r="I179" s="18">
        <v>3823.2</v>
      </c>
      <c r="J179" s="19">
        <v>18772</v>
      </c>
      <c r="K179" s="18">
        <v>11188.7</v>
      </c>
      <c r="L179" s="18">
        <v>2004.6</v>
      </c>
      <c r="M179" s="18">
        <v>2077</v>
      </c>
      <c r="N179" s="18">
        <v>3835.8</v>
      </c>
      <c r="O179" s="18">
        <v>2471.4</v>
      </c>
      <c r="P179" s="18">
        <v>3698.7</v>
      </c>
      <c r="Q179" s="18">
        <v>4665.9399999999996</v>
      </c>
      <c r="R179" s="18">
        <v>4810.1000000000004</v>
      </c>
      <c r="S179" s="18">
        <v>1558.7</v>
      </c>
      <c r="T179" s="18">
        <v>2788.8</v>
      </c>
      <c r="U179" s="18">
        <v>2022.1</v>
      </c>
      <c r="V179" s="18">
        <v>2298.4</v>
      </c>
      <c r="W179" s="18">
        <v>2027.4</v>
      </c>
      <c r="X179" s="18">
        <v>1710</v>
      </c>
    </row>
    <row r="180" spans="1:24" ht="13.8" x14ac:dyDescent="0.3">
      <c r="A180" s="17">
        <v>39295</v>
      </c>
      <c r="B180" s="18">
        <v>99906</v>
      </c>
      <c r="C180" s="18">
        <v>33661.9</v>
      </c>
      <c r="D180" s="18">
        <v>20125.900000000001</v>
      </c>
      <c r="E180" s="18">
        <v>15038</v>
      </c>
      <c r="F180" s="18">
        <v>23749.8</v>
      </c>
      <c r="G180" s="18">
        <v>9340</v>
      </c>
      <c r="H180" s="18">
        <v>9379.2999999999993</v>
      </c>
      <c r="I180" s="18">
        <v>4421.7</v>
      </c>
      <c r="J180" s="19">
        <v>21379</v>
      </c>
      <c r="K180" s="18">
        <v>12282.9</v>
      </c>
      <c r="L180" s="18">
        <v>2155.5</v>
      </c>
      <c r="M180" s="18">
        <v>2049.1</v>
      </c>
      <c r="N180" s="18">
        <v>4325</v>
      </c>
      <c r="O180" s="18">
        <v>2726.6</v>
      </c>
      <c r="P180" s="18">
        <v>3806.7</v>
      </c>
      <c r="Q180" s="18">
        <v>5552.8</v>
      </c>
      <c r="R180" s="18">
        <v>5059.7</v>
      </c>
      <c r="S180" s="18">
        <v>1657.5</v>
      </c>
      <c r="T180" s="18">
        <v>2910.2</v>
      </c>
      <c r="U180" s="18">
        <v>2175.1</v>
      </c>
      <c r="V180" s="18">
        <v>2393.1</v>
      </c>
      <c r="W180" s="18">
        <v>2143.1999999999998</v>
      </c>
      <c r="X180" s="18">
        <v>2121</v>
      </c>
    </row>
    <row r="181" spans="1:24" ht="13.8" x14ac:dyDescent="0.3">
      <c r="A181" s="17">
        <v>39326</v>
      </c>
      <c r="B181" s="18">
        <v>97221</v>
      </c>
      <c r="C181" s="18">
        <v>32419.599999999999</v>
      </c>
      <c r="D181" s="18">
        <v>20445.5</v>
      </c>
      <c r="E181" s="18">
        <v>15414</v>
      </c>
      <c r="F181" s="18">
        <v>22884.400000000001</v>
      </c>
      <c r="G181" s="18">
        <v>8717</v>
      </c>
      <c r="H181" s="18">
        <v>8989.7000000000007</v>
      </c>
      <c r="I181" s="18">
        <v>4103.8999999999996</v>
      </c>
      <c r="J181" s="19">
        <v>21055</v>
      </c>
      <c r="K181" s="18">
        <v>11364.6</v>
      </c>
      <c r="L181" s="18">
        <v>2249.4</v>
      </c>
      <c r="M181" s="18">
        <v>2242.6</v>
      </c>
      <c r="N181" s="18">
        <v>4346.1000000000004</v>
      </c>
      <c r="O181" s="18">
        <v>2563.5</v>
      </c>
      <c r="P181" s="18">
        <v>4101.1000000000004</v>
      </c>
      <c r="Q181" s="18">
        <v>5311.87</v>
      </c>
      <c r="R181" s="18">
        <v>5066.3999999999996</v>
      </c>
      <c r="S181" s="18">
        <v>1989.6</v>
      </c>
      <c r="T181" s="18">
        <v>2581.6999999999998</v>
      </c>
      <c r="U181" s="18">
        <v>2155.3000000000002</v>
      </c>
      <c r="V181" s="18">
        <v>1956.6</v>
      </c>
      <c r="W181" s="18">
        <v>2139</v>
      </c>
      <c r="X181" s="18">
        <v>1882</v>
      </c>
    </row>
    <row r="182" spans="1:24" ht="13.8" x14ac:dyDescent="0.3">
      <c r="A182" s="17">
        <v>39356</v>
      </c>
      <c r="B182" s="18">
        <v>105507</v>
      </c>
      <c r="C182" s="18">
        <v>35629.9</v>
      </c>
      <c r="D182" s="18">
        <v>21552.6</v>
      </c>
      <c r="E182" s="18">
        <v>16052</v>
      </c>
      <c r="F182" s="18">
        <v>24400.3</v>
      </c>
      <c r="G182" s="18">
        <v>9621</v>
      </c>
      <c r="H182" s="18">
        <v>10292.1</v>
      </c>
      <c r="I182" s="18">
        <v>4633.3</v>
      </c>
      <c r="J182" s="19">
        <v>23299.7</v>
      </c>
      <c r="K182" s="18">
        <v>12330.2</v>
      </c>
      <c r="L182" s="18">
        <v>2241.1999999999998</v>
      </c>
      <c r="M182" s="18">
        <v>2506</v>
      </c>
      <c r="N182" s="18">
        <v>4522.8999999999996</v>
      </c>
      <c r="O182" s="18">
        <v>2568.8000000000002</v>
      </c>
      <c r="P182" s="18">
        <v>4347.5</v>
      </c>
      <c r="Q182" s="18">
        <v>5532.92</v>
      </c>
      <c r="R182" s="18">
        <v>5333.8</v>
      </c>
      <c r="S182" s="18">
        <v>2048.1</v>
      </c>
      <c r="T182" s="18">
        <v>3188.7</v>
      </c>
      <c r="U182" s="18">
        <v>2122.5</v>
      </c>
      <c r="V182" s="18">
        <v>2098.8000000000002</v>
      </c>
      <c r="W182" s="18">
        <v>2244</v>
      </c>
      <c r="X182" s="18">
        <v>2192</v>
      </c>
    </row>
    <row r="183" spans="1:24" ht="13.8" x14ac:dyDescent="0.3">
      <c r="A183" s="17">
        <v>39387</v>
      </c>
      <c r="B183" s="18">
        <v>102008</v>
      </c>
      <c r="C183" s="18">
        <v>34779.300000000003</v>
      </c>
      <c r="D183" s="18">
        <v>20735</v>
      </c>
      <c r="E183" s="18">
        <v>15194</v>
      </c>
      <c r="F183" s="18">
        <v>23477.599999999999</v>
      </c>
      <c r="G183" s="18">
        <v>8935</v>
      </c>
      <c r="H183" s="18">
        <v>9957.5</v>
      </c>
      <c r="I183" s="18">
        <v>4937.3999999999996</v>
      </c>
      <c r="J183" s="19">
        <v>22652.1</v>
      </c>
      <c r="K183" s="18">
        <v>12127.2</v>
      </c>
      <c r="L183" s="18">
        <v>2276.5</v>
      </c>
      <c r="M183" s="18">
        <v>2251.8000000000002</v>
      </c>
      <c r="N183" s="18">
        <v>4230.5</v>
      </c>
      <c r="O183" s="18">
        <v>2668.5</v>
      </c>
      <c r="P183" s="18">
        <v>4042.5</v>
      </c>
      <c r="Q183" s="18">
        <v>5581.5</v>
      </c>
      <c r="R183" s="18">
        <v>5097.5</v>
      </c>
      <c r="S183" s="18">
        <v>1677.1</v>
      </c>
      <c r="T183" s="18">
        <v>2902.2</v>
      </c>
      <c r="U183" s="18">
        <v>2172.3000000000002</v>
      </c>
      <c r="V183" s="18">
        <v>2142.1999999999998</v>
      </c>
      <c r="W183" s="18">
        <v>2059.9</v>
      </c>
      <c r="X183" s="18">
        <v>2289</v>
      </c>
    </row>
    <row r="184" spans="1:24" ht="13.8" x14ac:dyDescent="0.3">
      <c r="A184" s="17">
        <v>39417</v>
      </c>
      <c r="B184" s="18">
        <v>100590</v>
      </c>
      <c r="C184" s="18">
        <v>29862.7</v>
      </c>
      <c r="D184" s="18">
        <v>20673.2</v>
      </c>
      <c r="E184" s="18">
        <v>15553</v>
      </c>
      <c r="F184" s="18">
        <v>25729.599999999999</v>
      </c>
      <c r="G184" s="18">
        <v>9990</v>
      </c>
      <c r="H184" s="18">
        <v>10202.5</v>
      </c>
      <c r="I184" s="18">
        <v>5854.5</v>
      </c>
      <c r="J184" s="19">
        <v>19805.8</v>
      </c>
      <c r="K184" s="18">
        <v>10057</v>
      </c>
      <c r="L184" s="18">
        <v>2156.6999999999998</v>
      </c>
      <c r="M184" s="18">
        <v>2160.9</v>
      </c>
      <c r="N184" s="18">
        <v>4071.9</v>
      </c>
      <c r="O184" s="18">
        <v>3143.7</v>
      </c>
      <c r="P184" s="18">
        <v>3917.1</v>
      </c>
      <c r="Q184" s="18">
        <v>6548.88</v>
      </c>
      <c r="R184" s="18">
        <v>5202.6000000000004</v>
      </c>
      <c r="S184" s="18">
        <v>1706.5</v>
      </c>
      <c r="T184" s="18">
        <v>3057.4</v>
      </c>
      <c r="U184" s="18">
        <v>2395</v>
      </c>
      <c r="V184" s="18">
        <v>2672.1</v>
      </c>
      <c r="W184" s="18">
        <v>2493.5</v>
      </c>
      <c r="X184" s="18">
        <v>3222</v>
      </c>
    </row>
    <row r="185" spans="1:24" ht="13.8" x14ac:dyDescent="0.3">
      <c r="A185" s="17">
        <v>39448</v>
      </c>
      <c r="B185" s="18">
        <v>98753</v>
      </c>
      <c r="C185" s="18">
        <v>32476.2</v>
      </c>
      <c r="D185" s="18">
        <v>21151.4</v>
      </c>
      <c r="E185" s="18">
        <v>15389</v>
      </c>
      <c r="F185" s="18">
        <v>23240.1</v>
      </c>
      <c r="G185" s="18">
        <v>8711</v>
      </c>
      <c r="H185" s="18">
        <v>9956</v>
      </c>
      <c r="I185" s="18">
        <v>4377.1000000000004</v>
      </c>
      <c r="J185" s="19">
        <v>20485.599999999999</v>
      </c>
      <c r="K185" s="18">
        <v>11990.6</v>
      </c>
      <c r="L185" s="18">
        <v>2227.5</v>
      </c>
      <c r="M185" s="18">
        <v>2145.6</v>
      </c>
      <c r="N185" s="18">
        <v>4064.5</v>
      </c>
      <c r="O185" s="18">
        <v>3204.5</v>
      </c>
      <c r="P185" s="18">
        <v>4708.1000000000004</v>
      </c>
      <c r="Q185" s="18">
        <v>5556.71</v>
      </c>
      <c r="R185" s="18">
        <v>4950.6000000000004</v>
      </c>
      <c r="S185" s="18">
        <v>1551.4</v>
      </c>
      <c r="T185" s="18">
        <v>2738.7</v>
      </c>
      <c r="U185" s="18">
        <v>2154</v>
      </c>
      <c r="V185" s="18">
        <v>2266.6</v>
      </c>
      <c r="W185" s="18">
        <v>2270</v>
      </c>
      <c r="X185" s="18">
        <v>2281</v>
      </c>
    </row>
    <row r="186" spans="1:24" ht="13.8" x14ac:dyDescent="0.3">
      <c r="A186" s="17">
        <v>39479</v>
      </c>
      <c r="B186" s="18">
        <v>105024</v>
      </c>
      <c r="C186" s="18">
        <v>33217.699999999997</v>
      </c>
      <c r="D186" s="18">
        <v>23431</v>
      </c>
      <c r="E186" s="18">
        <v>17316</v>
      </c>
      <c r="F186" s="18">
        <v>24521.4</v>
      </c>
      <c r="G186" s="18">
        <v>9202</v>
      </c>
      <c r="H186" s="18">
        <v>10277.6</v>
      </c>
      <c r="I186" s="18">
        <v>4555.8999999999996</v>
      </c>
      <c r="J186" s="19">
        <v>21255.8</v>
      </c>
      <c r="K186" s="18">
        <v>11961.9</v>
      </c>
      <c r="L186" s="18">
        <v>2396</v>
      </c>
      <c r="M186" s="18">
        <v>2241.1999999999998</v>
      </c>
      <c r="N186" s="18">
        <v>4631</v>
      </c>
      <c r="O186" s="18">
        <v>3461.9</v>
      </c>
      <c r="P186" s="18">
        <v>4765.8999999999996</v>
      </c>
      <c r="Q186" s="18">
        <v>5698.05</v>
      </c>
      <c r="R186" s="18">
        <v>5523.9</v>
      </c>
      <c r="S186" s="18">
        <v>1799.9</v>
      </c>
      <c r="T186" s="18">
        <v>2745.6</v>
      </c>
      <c r="U186" s="18">
        <v>2396.1</v>
      </c>
      <c r="V186" s="18">
        <v>2140.9</v>
      </c>
      <c r="W186" s="18">
        <v>2228.4</v>
      </c>
      <c r="X186" s="18">
        <v>2129</v>
      </c>
    </row>
    <row r="187" spans="1:24" ht="13.8" x14ac:dyDescent="0.3">
      <c r="A187" s="17">
        <v>39508</v>
      </c>
      <c r="B187" s="18">
        <v>111574</v>
      </c>
      <c r="C187" s="18">
        <v>34771.300000000003</v>
      </c>
      <c r="D187" s="18">
        <v>23594.6</v>
      </c>
      <c r="E187" s="18">
        <v>17963</v>
      </c>
      <c r="F187" s="18">
        <v>26903.1</v>
      </c>
      <c r="G187" s="18">
        <v>10517</v>
      </c>
      <c r="H187" s="18">
        <v>10889.6</v>
      </c>
      <c r="I187" s="18">
        <v>4540.3</v>
      </c>
      <c r="J187" s="19">
        <v>22978.2</v>
      </c>
      <c r="K187" s="18">
        <v>11793.1</v>
      </c>
      <c r="L187" s="18">
        <v>2571.1999999999998</v>
      </c>
      <c r="M187" s="18">
        <v>2599.9</v>
      </c>
      <c r="N187" s="18">
        <v>4630.2</v>
      </c>
      <c r="O187" s="18">
        <v>3429.2</v>
      </c>
      <c r="P187" s="18">
        <v>4642.8999999999996</v>
      </c>
      <c r="Q187" s="18">
        <v>6294.35</v>
      </c>
      <c r="R187" s="18">
        <v>5626.6</v>
      </c>
      <c r="S187" s="18">
        <v>1768.1</v>
      </c>
      <c r="T187" s="18">
        <v>3191.9</v>
      </c>
      <c r="U187" s="18">
        <v>2654.6</v>
      </c>
      <c r="V187" s="18">
        <v>2534.1999999999998</v>
      </c>
      <c r="W187" s="18">
        <v>2409.4</v>
      </c>
      <c r="X187" s="18">
        <v>2020</v>
      </c>
    </row>
    <row r="188" spans="1:24" ht="13.8" x14ac:dyDescent="0.3">
      <c r="A188" s="17">
        <v>39539</v>
      </c>
      <c r="B188" s="18">
        <v>110355</v>
      </c>
      <c r="C188" s="18">
        <v>35956.699999999997</v>
      </c>
      <c r="D188" s="18">
        <v>23664.400000000001</v>
      </c>
      <c r="E188" s="18">
        <v>17477</v>
      </c>
      <c r="F188" s="18">
        <v>24786.799999999999</v>
      </c>
      <c r="G188" s="18">
        <v>9848</v>
      </c>
      <c r="H188" s="18">
        <v>11153.5</v>
      </c>
      <c r="I188" s="18">
        <v>5088</v>
      </c>
      <c r="J188" s="19">
        <v>23463.8</v>
      </c>
      <c r="K188" s="18">
        <v>12492.9</v>
      </c>
      <c r="L188" s="18">
        <v>2344.6999999999998</v>
      </c>
      <c r="M188" s="18">
        <v>2512.5</v>
      </c>
      <c r="N188" s="18">
        <v>4760.7</v>
      </c>
      <c r="O188" s="18">
        <v>3253.3</v>
      </c>
      <c r="P188" s="18">
        <v>4959.6000000000004</v>
      </c>
      <c r="Q188" s="18">
        <v>5651.25</v>
      </c>
      <c r="R188" s="18">
        <v>5431.2</v>
      </c>
      <c r="S188" s="18">
        <v>1810.1</v>
      </c>
      <c r="T188" s="18">
        <v>3145.2</v>
      </c>
      <c r="U188" s="18">
        <v>2492.1</v>
      </c>
      <c r="V188" s="18">
        <v>2147.4</v>
      </c>
      <c r="W188" s="18">
        <v>2452.5</v>
      </c>
      <c r="X188" s="18">
        <v>2544</v>
      </c>
    </row>
    <row r="189" spans="1:24" ht="13.8" x14ac:dyDescent="0.3">
      <c r="A189" s="17">
        <v>39569</v>
      </c>
      <c r="B189" s="18">
        <v>113745</v>
      </c>
      <c r="C189" s="18">
        <v>36684.400000000001</v>
      </c>
      <c r="D189" s="18">
        <v>23797.3</v>
      </c>
      <c r="E189" s="18">
        <v>17722</v>
      </c>
      <c r="F189" s="18">
        <v>26768.2</v>
      </c>
      <c r="G189" s="18">
        <v>10227</v>
      </c>
      <c r="H189" s="18">
        <v>11849</v>
      </c>
      <c r="I189" s="18">
        <v>4804.6000000000004</v>
      </c>
      <c r="J189" s="19">
        <v>24386.5</v>
      </c>
      <c r="K189" s="18">
        <v>12297.9</v>
      </c>
      <c r="L189" s="18">
        <v>2715.7</v>
      </c>
      <c r="M189" s="18">
        <v>2774.5</v>
      </c>
      <c r="N189" s="18">
        <v>4804.5</v>
      </c>
      <c r="O189" s="18">
        <v>3176</v>
      </c>
      <c r="P189" s="18">
        <v>4822.8999999999996</v>
      </c>
      <c r="Q189" s="18">
        <v>6275.67</v>
      </c>
      <c r="R189" s="18">
        <v>6024.6</v>
      </c>
      <c r="S189" s="18">
        <v>1924.6</v>
      </c>
      <c r="T189" s="18">
        <v>3091.5</v>
      </c>
      <c r="U189" s="18">
        <v>2513.1</v>
      </c>
      <c r="V189" s="18">
        <v>2378.6</v>
      </c>
      <c r="W189" s="18">
        <v>2609.5</v>
      </c>
      <c r="X189" s="18">
        <v>2415</v>
      </c>
    </row>
    <row r="190" spans="1:24" ht="13.8" x14ac:dyDescent="0.3">
      <c r="A190" s="17">
        <v>39600</v>
      </c>
      <c r="B190" s="18">
        <v>117426</v>
      </c>
      <c r="C190" s="18">
        <v>37124.6</v>
      </c>
      <c r="D190" s="18">
        <v>24834.1</v>
      </c>
      <c r="E190" s="18">
        <v>18317</v>
      </c>
      <c r="F190" s="18">
        <v>27290.799999999999</v>
      </c>
      <c r="G190" s="18">
        <v>10857</v>
      </c>
      <c r="H190" s="18">
        <v>12523.7</v>
      </c>
      <c r="I190" s="18">
        <v>5238.2</v>
      </c>
      <c r="J190" s="19">
        <v>23741.4</v>
      </c>
      <c r="K190" s="18">
        <v>13383.3</v>
      </c>
      <c r="L190" s="18">
        <v>2788.6</v>
      </c>
      <c r="M190" s="18">
        <v>2410.9</v>
      </c>
      <c r="N190" s="18">
        <v>4960</v>
      </c>
      <c r="O190" s="18">
        <v>3296.9</v>
      </c>
      <c r="P190" s="18">
        <v>5101.3</v>
      </c>
      <c r="Q190" s="18">
        <v>6188.17</v>
      </c>
      <c r="R190" s="18">
        <v>5752.4</v>
      </c>
      <c r="S190" s="18">
        <v>2301.3000000000002</v>
      </c>
      <c r="T190" s="18">
        <v>3387.4</v>
      </c>
      <c r="U190" s="18">
        <v>2596.1</v>
      </c>
      <c r="V190" s="18">
        <v>2360.1999999999998</v>
      </c>
      <c r="W190" s="18">
        <v>2800.2</v>
      </c>
      <c r="X190" s="18">
        <v>2413</v>
      </c>
    </row>
    <row r="191" spans="1:24" ht="13.8" x14ac:dyDescent="0.3">
      <c r="A191" s="17">
        <v>39630</v>
      </c>
      <c r="B191" s="18">
        <v>114890</v>
      </c>
      <c r="C191" s="18">
        <v>36126.199999999997</v>
      </c>
      <c r="D191" s="18">
        <v>23664.2</v>
      </c>
      <c r="E191" s="18">
        <v>17648</v>
      </c>
      <c r="F191" s="18">
        <v>26518.7</v>
      </c>
      <c r="G191" s="18">
        <v>9998</v>
      </c>
      <c r="H191" s="18">
        <v>12461.9</v>
      </c>
      <c r="I191" s="18">
        <v>5260.6</v>
      </c>
      <c r="J191" s="19">
        <v>22325.4</v>
      </c>
      <c r="K191" s="18">
        <v>13800.8</v>
      </c>
      <c r="L191" s="18">
        <v>2628.5</v>
      </c>
      <c r="M191" s="18">
        <v>2359.3000000000002</v>
      </c>
      <c r="N191" s="18">
        <v>4747.1000000000004</v>
      </c>
      <c r="O191" s="18">
        <v>3602.6</v>
      </c>
      <c r="P191" s="18">
        <v>4803.3</v>
      </c>
      <c r="Q191" s="18">
        <v>6234.64</v>
      </c>
      <c r="R191" s="18">
        <v>5600.9</v>
      </c>
      <c r="S191" s="18">
        <v>1757.4</v>
      </c>
      <c r="T191" s="18">
        <v>3197.3</v>
      </c>
      <c r="U191" s="18">
        <v>2321.6999999999998</v>
      </c>
      <c r="V191" s="18">
        <v>2610.6</v>
      </c>
      <c r="W191" s="18">
        <v>2937.5</v>
      </c>
      <c r="X191" s="18">
        <v>2446</v>
      </c>
    </row>
    <row r="192" spans="1:24" ht="13.8" x14ac:dyDescent="0.3">
      <c r="A192" s="17">
        <v>39661</v>
      </c>
      <c r="B192" s="18">
        <v>117009</v>
      </c>
      <c r="C192" s="18">
        <v>35825.300000000003</v>
      </c>
      <c r="D192" s="18">
        <v>23597.599999999999</v>
      </c>
      <c r="E192" s="18">
        <v>17447</v>
      </c>
      <c r="F192" s="18">
        <v>26491.4</v>
      </c>
      <c r="G192" s="18">
        <v>9542</v>
      </c>
      <c r="H192" s="18">
        <v>14114.5</v>
      </c>
      <c r="I192" s="18">
        <v>6563.5</v>
      </c>
      <c r="J192" s="19">
        <v>22075.599999999999</v>
      </c>
      <c r="K192" s="18">
        <v>13749.7</v>
      </c>
      <c r="L192" s="18">
        <v>2533</v>
      </c>
      <c r="M192" s="18">
        <v>2511.1999999999998</v>
      </c>
      <c r="N192" s="18">
        <v>4676.8999999999996</v>
      </c>
      <c r="O192" s="18">
        <v>3708.3</v>
      </c>
      <c r="P192" s="18">
        <v>4447.5</v>
      </c>
      <c r="Q192" s="18">
        <v>6201.3</v>
      </c>
      <c r="R192" s="18">
        <v>5908</v>
      </c>
      <c r="S192" s="18">
        <v>1759.7</v>
      </c>
      <c r="T192" s="18">
        <v>3092.8</v>
      </c>
      <c r="U192" s="18">
        <v>2444.3000000000002</v>
      </c>
      <c r="V192" s="18">
        <v>2227.5</v>
      </c>
      <c r="W192" s="18">
        <v>3718.1</v>
      </c>
      <c r="X192" s="18">
        <v>3676</v>
      </c>
    </row>
    <row r="193" spans="1:24" ht="13.8" x14ac:dyDescent="0.3">
      <c r="A193" s="17">
        <v>39692</v>
      </c>
      <c r="B193" s="18">
        <v>106239</v>
      </c>
      <c r="C193" s="18">
        <v>35083.5</v>
      </c>
      <c r="D193" s="18">
        <v>20826.3</v>
      </c>
      <c r="E193" s="18">
        <v>15571</v>
      </c>
      <c r="F193" s="18">
        <v>24203.7</v>
      </c>
      <c r="G193" s="18">
        <v>9258</v>
      </c>
      <c r="H193" s="18">
        <v>11377.8</v>
      </c>
      <c r="I193" s="18">
        <v>5734.8</v>
      </c>
      <c r="J193" s="19">
        <v>22294.2</v>
      </c>
      <c r="K193" s="18">
        <v>12789.2</v>
      </c>
      <c r="L193" s="18">
        <v>2221.4</v>
      </c>
      <c r="M193" s="18">
        <v>2227</v>
      </c>
      <c r="N193" s="18">
        <v>4281</v>
      </c>
      <c r="O193" s="18">
        <v>2837.3</v>
      </c>
      <c r="P193" s="18">
        <v>3887.4</v>
      </c>
      <c r="Q193" s="18">
        <v>5257.65</v>
      </c>
      <c r="R193" s="18">
        <v>5434.4</v>
      </c>
      <c r="S193" s="18">
        <v>2178.3000000000002</v>
      </c>
      <c r="T193" s="18">
        <v>2931.7</v>
      </c>
      <c r="U193" s="18">
        <v>2247.3000000000002</v>
      </c>
      <c r="V193" s="18">
        <v>1756.7</v>
      </c>
      <c r="W193" s="18">
        <v>2921.4</v>
      </c>
      <c r="X193" s="18">
        <v>2438</v>
      </c>
    </row>
    <row r="194" spans="1:24" ht="13.8" x14ac:dyDescent="0.3">
      <c r="A194" s="17">
        <v>39722</v>
      </c>
      <c r="B194" s="18">
        <v>110873</v>
      </c>
      <c r="C194" s="18">
        <v>36934.300000000003</v>
      </c>
      <c r="D194" s="18">
        <v>22861.5</v>
      </c>
      <c r="E194" s="18">
        <v>16847</v>
      </c>
      <c r="F194" s="18">
        <v>24693.9</v>
      </c>
      <c r="G194" s="18">
        <v>8718</v>
      </c>
      <c r="H194" s="18">
        <v>12333.7</v>
      </c>
      <c r="I194" s="18">
        <v>6469.3</v>
      </c>
      <c r="J194" s="19">
        <v>22058.7</v>
      </c>
      <c r="K194" s="18">
        <v>14875.5</v>
      </c>
      <c r="L194" s="18">
        <v>2410.6</v>
      </c>
      <c r="M194" s="18">
        <v>2570.3000000000002</v>
      </c>
      <c r="N194" s="18">
        <v>4763.1000000000004</v>
      </c>
      <c r="O194" s="18">
        <v>3215.7</v>
      </c>
      <c r="P194" s="18">
        <v>4330.8</v>
      </c>
      <c r="Q194" s="18">
        <v>6083.4</v>
      </c>
      <c r="R194" s="18">
        <v>5338.6</v>
      </c>
      <c r="S194" s="18">
        <v>1760.1</v>
      </c>
      <c r="T194" s="18">
        <v>2911.5</v>
      </c>
      <c r="U194" s="18">
        <v>2283.3000000000002</v>
      </c>
      <c r="V194" s="18">
        <v>1761.3</v>
      </c>
      <c r="W194" s="18">
        <v>3017.8</v>
      </c>
      <c r="X194" s="18">
        <v>3074</v>
      </c>
    </row>
    <row r="195" spans="1:24" ht="13.8" x14ac:dyDescent="0.3">
      <c r="A195" s="17">
        <v>39753</v>
      </c>
      <c r="B195" s="18">
        <v>96486</v>
      </c>
      <c r="C195" s="18">
        <v>31117.1</v>
      </c>
      <c r="D195" s="18">
        <v>20658.900000000001</v>
      </c>
      <c r="E195" s="18">
        <v>15671</v>
      </c>
      <c r="F195" s="18">
        <v>21270.400000000001</v>
      </c>
      <c r="G195" s="18">
        <v>7244</v>
      </c>
      <c r="H195" s="18">
        <v>10626.5</v>
      </c>
      <c r="I195" s="18">
        <v>6222.1</v>
      </c>
      <c r="J195" s="19">
        <v>19172.400000000001</v>
      </c>
      <c r="K195" s="18">
        <v>11944.7</v>
      </c>
      <c r="L195" s="18">
        <v>2112.6</v>
      </c>
      <c r="M195" s="18">
        <v>2197</v>
      </c>
      <c r="N195" s="18">
        <v>4366.2</v>
      </c>
      <c r="O195" s="18">
        <v>3319.8</v>
      </c>
      <c r="P195" s="18">
        <v>3546.1</v>
      </c>
      <c r="Q195" s="18">
        <v>5180.95</v>
      </c>
      <c r="R195" s="18">
        <v>5058</v>
      </c>
      <c r="S195" s="18">
        <v>1506.1</v>
      </c>
      <c r="T195" s="18">
        <v>2373.8000000000002</v>
      </c>
      <c r="U195" s="18">
        <v>1858.3</v>
      </c>
      <c r="V195" s="18">
        <v>1454.2</v>
      </c>
      <c r="W195" s="18">
        <v>2604.5</v>
      </c>
      <c r="X195" s="18">
        <v>2923</v>
      </c>
    </row>
    <row r="196" spans="1:24" ht="13.8" x14ac:dyDescent="0.3">
      <c r="A196" s="17">
        <v>39783</v>
      </c>
      <c r="B196" s="18">
        <v>88997</v>
      </c>
      <c r="C196" s="18">
        <v>27052.7</v>
      </c>
      <c r="D196" s="18">
        <v>19728.8</v>
      </c>
      <c r="E196" s="18">
        <v>15049</v>
      </c>
      <c r="F196" s="18">
        <v>19262.900000000001</v>
      </c>
      <c r="G196" s="18">
        <v>6408</v>
      </c>
      <c r="H196" s="18">
        <v>9381.9</v>
      </c>
      <c r="I196" s="18">
        <v>6025.5</v>
      </c>
      <c r="J196" s="19">
        <v>16912.2</v>
      </c>
      <c r="K196" s="18">
        <v>10140.5</v>
      </c>
      <c r="L196" s="18">
        <v>1953.7</v>
      </c>
      <c r="M196" s="18">
        <v>2290.6999999999998</v>
      </c>
      <c r="N196" s="18">
        <v>3820.3</v>
      </c>
      <c r="O196" s="18">
        <v>3214</v>
      </c>
      <c r="P196" s="18">
        <v>3583.4</v>
      </c>
      <c r="Q196" s="18">
        <v>5110.71</v>
      </c>
      <c r="R196" s="18">
        <v>4492.5</v>
      </c>
      <c r="S196" s="18">
        <v>1381.7</v>
      </c>
      <c r="T196" s="18">
        <v>1861.3</v>
      </c>
      <c r="U196" s="18">
        <v>1892.9</v>
      </c>
      <c r="V196" s="18">
        <v>1288.2</v>
      </c>
      <c r="W196" s="18">
        <v>2329.1999999999998</v>
      </c>
      <c r="X196" s="18">
        <v>2381</v>
      </c>
    </row>
    <row r="197" spans="1:24" ht="13.8" x14ac:dyDescent="0.3">
      <c r="A197" s="17">
        <v>39814</v>
      </c>
      <c r="B197" s="18">
        <v>77882</v>
      </c>
      <c r="C197" s="18">
        <v>24521</v>
      </c>
      <c r="D197" s="18">
        <v>17652</v>
      </c>
      <c r="E197" s="18">
        <v>12919</v>
      </c>
      <c r="F197" s="18">
        <v>17029</v>
      </c>
      <c r="G197" s="18">
        <v>5939</v>
      </c>
      <c r="H197" s="18">
        <v>8824</v>
      </c>
      <c r="I197" s="18">
        <v>3931</v>
      </c>
      <c r="J197" s="19">
        <v>14730</v>
      </c>
      <c r="K197" s="18">
        <v>9791</v>
      </c>
      <c r="L197" s="18">
        <v>1740</v>
      </c>
      <c r="M197" s="18">
        <v>2226</v>
      </c>
      <c r="N197" s="18">
        <v>3553</v>
      </c>
      <c r="O197" s="18">
        <v>2410</v>
      </c>
      <c r="P197" s="18">
        <v>3675</v>
      </c>
      <c r="Q197" s="18">
        <v>4159.6499999999996</v>
      </c>
      <c r="R197" s="18">
        <v>3987</v>
      </c>
      <c r="S197" s="18">
        <v>1345</v>
      </c>
      <c r="T197" s="18">
        <v>1679</v>
      </c>
      <c r="U197" s="18">
        <v>1817</v>
      </c>
      <c r="V197" s="18">
        <v>1099</v>
      </c>
      <c r="W197" s="18">
        <v>2121</v>
      </c>
      <c r="X197" s="18">
        <v>1840</v>
      </c>
    </row>
    <row r="198" spans="1:24" ht="13.8" x14ac:dyDescent="0.3">
      <c r="A198" s="17">
        <v>39845</v>
      </c>
      <c r="B198" s="18">
        <v>79834</v>
      </c>
      <c r="C198" s="18">
        <v>24782</v>
      </c>
      <c r="D198" s="18">
        <v>18704</v>
      </c>
      <c r="E198" s="18">
        <v>13905</v>
      </c>
      <c r="F198" s="18">
        <v>18089</v>
      </c>
      <c r="G198" s="18">
        <v>6015</v>
      </c>
      <c r="H198" s="18">
        <v>8108</v>
      </c>
      <c r="I198" s="18">
        <v>4325</v>
      </c>
      <c r="J198" s="19">
        <v>15505</v>
      </c>
      <c r="K198" s="18">
        <v>9277</v>
      </c>
      <c r="L198" s="18">
        <v>1693</v>
      </c>
      <c r="M198" s="18">
        <v>2488</v>
      </c>
      <c r="N198" s="18">
        <v>3798</v>
      </c>
      <c r="O198" s="18">
        <v>2708</v>
      </c>
      <c r="P198" s="18">
        <v>3711</v>
      </c>
      <c r="Q198" s="18">
        <v>4661.68</v>
      </c>
      <c r="R198" s="18">
        <v>4211</v>
      </c>
      <c r="S198" s="18">
        <v>1458</v>
      </c>
      <c r="T198" s="18">
        <v>1976</v>
      </c>
      <c r="U198" s="18">
        <v>1605</v>
      </c>
      <c r="V198" s="18">
        <v>975</v>
      </c>
      <c r="W198" s="18">
        <v>1845</v>
      </c>
      <c r="X198" s="18">
        <v>2114</v>
      </c>
    </row>
    <row r="199" spans="1:24" ht="13.8" x14ac:dyDescent="0.3">
      <c r="A199" s="17">
        <v>39873</v>
      </c>
      <c r="B199" s="18">
        <v>86736</v>
      </c>
      <c r="C199" s="18">
        <v>26883</v>
      </c>
      <c r="D199" s="18">
        <v>19798</v>
      </c>
      <c r="E199" s="18">
        <v>14200</v>
      </c>
      <c r="F199" s="18">
        <v>20448</v>
      </c>
      <c r="G199" s="18">
        <v>6884</v>
      </c>
      <c r="H199" s="18">
        <v>8728</v>
      </c>
      <c r="I199" s="18">
        <v>4950</v>
      </c>
      <c r="J199" s="19">
        <v>16863</v>
      </c>
      <c r="K199" s="18">
        <v>10020</v>
      </c>
      <c r="L199" s="18">
        <v>1798</v>
      </c>
      <c r="M199" s="18">
        <v>2259</v>
      </c>
      <c r="N199" s="18">
        <v>3771</v>
      </c>
      <c r="O199" s="18">
        <v>2826</v>
      </c>
      <c r="P199" s="18">
        <v>4363</v>
      </c>
      <c r="Q199" s="18">
        <v>5579.26</v>
      </c>
      <c r="R199" s="18">
        <v>4456</v>
      </c>
      <c r="S199" s="18">
        <v>1825</v>
      </c>
      <c r="T199" s="18">
        <v>2014</v>
      </c>
      <c r="U199" s="18">
        <v>1780</v>
      </c>
      <c r="V199" s="18">
        <v>1265</v>
      </c>
      <c r="W199" s="18">
        <v>1960</v>
      </c>
      <c r="X199" s="18">
        <v>1917</v>
      </c>
    </row>
    <row r="200" spans="1:24" ht="13.8" x14ac:dyDescent="0.3">
      <c r="A200" s="17">
        <v>39904</v>
      </c>
      <c r="B200" s="18">
        <v>80203</v>
      </c>
      <c r="C200" s="18">
        <v>25726</v>
      </c>
      <c r="D200" s="18">
        <v>17844</v>
      </c>
      <c r="E200" s="18">
        <v>13293</v>
      </c>
      <c r="F200" s="18">
        <v>18679</v>
      </c>
      <c r="G200" s="18">
        <v>6569</v>
      </c>
      <c r="H200" s="18">
        <v>8029</v>
      </c>
      <c r="I200" s="18">
        <v>4081</v>
      </c>
      <c r="J200" s="19">
        <v>16146</v>
      </c>
      <c r="K200" s="18">
        <v>9580</v>
      </c>
      <c r="L200" s="18">
        <v>1694</v>
      </c>
      <c r="M200" s="18">
        <v>2397</v>
      </c>
      <c r="N200" s="18">
        <v>3219</v>
      </c>
      <c r="O200" s="18">
        <v>3075</v>
      </c>
      <c r="P200" s="18">
        <v>3556</v>
      </c>
      <c r="Q200" s="18">
        <v>5161.4399999999996</v>
      </c>
      <c r="R200" s="18">
        <v>3853</v>
      </c>
      <c r="S200" s="18">
        <v>1672</v>
      </c>
      <c r="T200" s="18">
        <v>2086</v>
      </c>
      <c r="U200" s="18">
        <v>1542</v>
      </c>
      <c r="V200" s="18">
        <v>1269</v>
      </c>
      <c r="W200" s="18">
        <v>1851</v>
      </c>
      <c r="X200" s="18">
        <v>1944</v>
      </c>
    </row>
    <row r="201" spans="1:24" ht="13.8" x14ac:dyDescent="0.3">
      <c r="A201" s="17">
        <v>39934</v>
      </c>
      <c r="B201" s="18">
        <v>82801</v>
      </c>
      <c r="C201" s="18">
        <v>25565</v>
      </c>
      <c r="D201" s="18">
        <v>17923</v>
      </c>
      <c r="E201" s="18">
        <v>13587</v>
      </c>
      <c r="F201" s="18">
        <v>20054</v>
      </c>
      <c r="G201" s="18">
        <v>7154</v>
      </c>
      <c r="H201" s="18">
        <v>8847</v>
      </c>
      <c r="I201" s="18">
        <v>3773</v>
      </c>
      <c r="J201" s="19">
        <v>16167</v>
      </c>
      <c r="K201" s="18">
        <v>9398</v>
      </c>
      <c r="L201" s="18">
        <v>1840</v>
      </c>
      <c r="M201" s="18">
        <v>1989</v>
      </c>
      <c r="N201" s="18">
        <v>3658</v>
      </c>
      <c r="O201" s="18">
        <v>2838</v>
      </c>
      <c r="P201" s="18">
        <v>3368</v>
      </c>
      <c r="Q201" s="18">
        <v>5256.02</v>
      </c>
      <c r="R201" s="18">
        <v>4250</v>
      </c>
      <c r="S201" s="18">
        <v>1803</v>
      </c>
      <c r="T201" s="18">
        <v>2482</v>
      </c>
      <c r="U201" s="18">
        <v>1480</v>
      </c>
      <c r="V201" s="18">
        <v>1388</v>
      </c>
      <c r="W201" s="18">
        <v>2007</v>
      </c>
      <c r="X201" s="18">
        <v>1890</v>
      </c>
    </row>
    <row r="202" spans="1:24" ht="13.8" x14ac:dyDescent="0.3">
      <c r="A202" s="17">
        <v>39965</v>
      </c>
      <c r="B202" s="18">
        <v>85887</v>
      </c>
      <c r="C202" s="18">
        <v>27398</v>
      </c>
      <c r="D202" s="18">
        <v>18682</v>
      </c>
      <c r="E202" s="18">
        <v>13463</v>
      </c>
      <c r="F202" s="18">
        <v>20407</v>
      </c>
      <c r="G202" s="18">
        <v>7360</v>
      </c>
      <c r="H202" s="18">
        <v>8938</v>
      </c>
      <c r="I202" s="18">
        <v>3762</v>
      </c>
      <c r="J202" s="19">
        <v>16829</v>
      </c>
      <c r="K202" s="18">
        <v>10569</v>
      </c>
      <c r="L202" s="18">
        <v>1875</v>
      </c>
      <c r="M202" s="18">
        <v>2491</v>
      </c>
      <c r="N202" s="18">
        <v>3182</v>
      </c>
      <c r="O202" s="18">
        <v>2550</v>
      </c>
      <c r="P202" s="18">
        <v>4166</v>
      </c>
      <c r="Q202" s="18">
        <v>5548.57</v>
      </c>
      <c r="R202" s="18">
        <v>4004</v>
      </c>
      <c r="S202" s="18">
        <v>1643</v>
      </c>
      <c r="T202" s="18">
        <v>2368</v>
      </c>
      <c r="U202" s="18">
        <v>1776</v>
      </c>
      <c r="V202" s="18">
        <v>1573</v>
      </c>
      <c r="W202" s="18">
        <v>2092</v>
      </c>
      <c r="X202" s="18">
        <v>1942</v>
      </c>
    </row>
    <row r="203" spans="1:24" ht="13.8" x14ac:dyDescent="0.3">
      <c r="A203" s="17">
        <v>39995</v>
      </c>
      <c r="B203" s="18">
        <v>84684</v>
      </c>
      <c r="C203" s="18">
        <v>27594</v>
      </c>
      <c r="D203" s="18">
        <v>17090</v>
      </c>
      <c r="E203" s="18">
        <v>12269</v>
      </c>
      <c r="F203" s="18">
        <v>20552</v>
      </c>
      <c r="G203" s="18">
        <v>7714</v>
      </c>
      <c r="H203" s="18">
        <v>8934</v>
      </c>
      <c r="I203" s="18">
        <v>3526</v>
      </c>
      <c r="J203" s="19">
        <v>16443</v>
      </c>
      <c r="K203" s="18">
        <v>11151</v>
      </c>
      <c r="L203" s="18">
        <v>1789</v>
      </c>
      <c r="M203" s="18">
        <v>1871</v>
      </c>
      <c r="N203" s="18">
        <v>3284</v>
      </c>
      <c r="O203" s="18">
        <v>2634</v>
      </c>
      <c r="P203" s="18">
        <v>3829</v>
      </c>
      <c r="Q203" s="18">
        <v>5269.29</v>
      </c>
      <c r="R203" s="18">
        <v>4142</v>
      </c>
      <c r="S203" s="18">
        <v>1550</v>
      </c>
      <c r="T203" s="18">
        <v>2393</v>
      </c>
      <c r="U203" s="18">
        <v>2129</v>
      </c>
      <c r="V203" s="18">
        <v>1642</v>
      </c>
      <c r="W203" s="18">
        <v>2243</v>
      </c>
      <c r="X203" s="18">
        <v>1753</v>
      </c>
    </row>
    <row r="204" spans="1:24" ht="13.8" x14ac:dyDescent="0.3">
      <c r="A204" s="17">
        <v>40026</v>
      </c>
      <c r="B204" s="18">
        <v>86701</v>
      </c>
      <c r="C204" s="18">
        <v>28762</v>
      </c>
      <c r="D204" s="18">
        <v>16677</v>
      </c>
      <c r="E204" s="18">
        <v>12062</v>
      </c>
      <c r="F204" s="18">
        <v>21255</v>
      </c>
      <c r="G204" s="18">
        <v>7845</v>
      </c>
      <c r="H204" s="18">
        <v>9252</v>
      </c>
      <c r="I204" s="18">
        <v>3687</v>
      </c>
      <c r="J204" s="19">
        <v>17690</v>
      </c>
      <c r="K204" s="18">
        <v>11072</v>
      </c>
      <c r="L204" s="18">
        <v>1684</v>
      </c>
      <c r="M204" s="18">
        <v>1861</v>
      </c>
      <c r="N204" s="18">
        <v>3467</v>
      </c>
      <c r="O204" s="18">
        <v>2480</v>
      </c>
      <c r="P204" s="18">
        <v>3545</v>
      </c>
      <c r="Q204" s="18">
        <v>5517.97</v>
      </c>
      <c r="R204" s="18">
        <v>4040</v>
      </c>
      <c r="S204" s="18">
        <v>1605</v>
      </c>
      <c r="T204" s="18">
        <v>2703</v>
      </c>
      <c r="U204" s="18">
        <v>1845</v>
      </c>
      <c r="V204" s="18">
        <v>1693</v>
      </c>
      <c r="W204" s="18">
        <v>2339</v>
      </c>
      <c r="X204" s="18">
        <v>1821</v>
      </c>
    </row>
    <row r="205" spans="1:24" ht="13.8" x14ac:dyDescent="0.3">
      <c r="A205" s="17">
        <v>40057</v>
      </c>
      <c r="B205" s="18">
        <v>90645</v>
      </c>
      <c r="C205" s="18">
        <v>29998</v>
      </c>
      <c r="D205" s="18">
        <v>18120</v>
      </c>
      <c r="E205" s="18">
        <v>13345</v>
      </c>
      <c r="F205" s="18">
        <v>22418</v>
      </c>
      <c r="G205" s="18">
        <v>8467</v>
      </c>
      <c r="H205" s="18">
        <v>9147</v>
      </c>
      <c r="I205" s="18">
        <v>4037</v>
      </c>
      <c r="J205" s="19">
        <v>18407</v>
      </c>
      <c r="K205" s="18">
        <v>11591</v>
      </c>
      <c r="L205" s="18">
        <v>1843</v>
      </c>
      <c r="M205" s="18">
        <v>2045</v>
      </c>
      <c r="N205" s="18">
        <v>3632</v>
      </c>
      <c r="O205" s="18">
        <v>2684</v>
      </c>
      <c r="P205" s="18">
        <v>3753</v>
      </c>
      <c r="Q205" s="18">
        <v>5764.35</v>
      </c>
      <c r="R205" s="18">
        <v>4427</v>
      </c>
      <c r="S205" s="18">
        <v>2230</v>
      </c>
      <c r="T205" s="18">
        <v>2592</v>
      </c>
      <c r="U205" s="18">
        <v>1979</v>
      </c>
      <c r="V205" s="18">
        <v>1665</v>
      </c>
      <c r="W205" s="18">
        <v>2340</v>
      </c>
      <c r="X205" s="18">
        <v>2034</v>
      </c>
    </row>
    <row r="206" spans="1:24" ht="13.8" x14ac:dyDescent="0.3">
      <c r="A206" s="17">
        <v>40087</v>
      </c>
      <c r="B206" s="18">
        <v>98932</v>
      </c>
      <c r="C206" s="18">
        <v>31802</v>
      </c>
      <c r="D206" s="18">
        <v>20584</v>
      </c>
      <c r="E206" s="18">
        <v>15227</v>
      </c>
      <c r="F206" s="18">
        <v>24948</v>
      </c>
      <c r="G206" s="18">
        <v>9122</v>
      </c>
      <c r="H206" s="18">
        <v>10449</v>
      </c>
      <c r="I206" s="18">
        <v>4499</v>
      </c>
      <c r="J206" s="19">
        <v>19064</v>
      </c>
      <c r="K206" s="18">
        <v>12738</v>
      </c>
      <c r="L206" s="18">
        <v>1935</v>
      </c>
      <c r="M206" s="18">
        <v>2423</v>
      </c>
      <c r="N206" s="18">
        <v>4105</v>
      </c>
      <c r="O206" s="18">
        <v>2583</v>
      </c>
      <c r="P206" s="18">
        <v>4214</v>
      </c>
      <c r="Q206" s="18">
        <v>6879.3</v>
      </c>
      <c r="R206" s="18">
        <v>4647</v>
      </c>
      <c r="S206" s="18">
        <v>1962</v>
      </c>
      <c r="T206" s="18">
        <v>2908</v>
      </c>
      <c r="U206" s="18">
        <v>2296</v>
      </c>
      <c r="V206" s="18">
        <v>1956</v>
      </c>
      <c r="W206" s="18">
        <v>2587</v>
      </c>
      <c r="X206" s="18">
        <v>2356</v>
      </c>
    </row>
    <row r="207" spans="1:24" ht="13.8" x14ac:dyDescent="0.3">
      <c r="A207" s="17">
        <v>40118</v>
      </c>
      <c r="B207" s="18">
        <v>93593</v>
      </c>
      <c r="C207" s="18">
        <v>30552</v>
      </c>
      <c r="D207" s="18">
        <v>18712</v>
      </c>
      <c r="E207" s="18">
        <v>13860</v>
      </c>
      <c r="F207" s="18">
        <v>23850</v>
      </c>
      <c r="G207" s="18">
        <v>8140</v>
      </c>
      <c r="H207" s="18">
        <v>10146</v>
      </c>
      <c r="I207" s="18">
        <v>4399</v>
      </c>
      <c r="J207" s="19">
        <v>18538</v>
      </c>
      <c r="K207" s="18">
        <v>12014</v>
      </c>
      <c r="L207" s="18">
        <v>1771</v>
      </c>
      <c r="M207" s="18">
        <v>2220</v>
      </c>
      <c r="N207" s="18">
        <v>3608</v>
      </c>
      <c r="O207" s="18">
        <v>2891</v>
      </c>
      <c r="P207" s="18">
        <v>3810</v>
      </c>
      <c r="Q207" s="18">
        <v>7374.16</v>
      </c>
      <c r="R207" s="18">
        <v>4234</v>
      </c>
      <c r="S207" s="18">
        <v>1700</v>
      </c>
      <c r="T207" s="18">
        <v>2626</v>
      </c>
      <c r="U207" s="18">
        <v>1893</v>
      </c>
      <c r="V207" s="18">
        <v>1921</v>
      </c>
      <c r="W207" s="18">
        <v>2285</v>
      </c>
      <c r="X207" s="18">
        <v>2394</v>
      </c>
    </row>
    <row r="208" spans="1:24" ht="13.8" x14ac:dyDescent="0.3">
      <c r="A208" s="17">
        <v>40148</v>
      </c>
      <c r="B208" s="18">
        <v>98027</v>
      </c>
      <c r="C208" s="18">
        <v>30114</v>
      </c>
      <c r="D208" s="18">
        <v>18990</v>
      </c>
      <c r="E208" s="18">
        <v>14028</v>
      </c>
      <c r="F208" s="18">
        <v>27062</v>
      </c>
      <c r="G208" s="18">
        <v>9262</v>
      </c>
      <c r="H208" s="18">
        <v>10447</v>
      </c>
      <c r="I208" s="18">
        <v>4811</v>
      </c>
      <c r="J208" s="19">
        <v>18317</v>
      </c>
      <c r="K208" s="18">
        <v>11797</v>
      </c>
      <c r="L208" s="18">
        <v>1968</v>
      </c>
      <c r="M208" s="18">
        <v>2252</v>
      </c>
      <c r="N208" s="18">
        <v>4021</v>
      </c>
      <c r="O208" s="18">
        <v>2668</v>
      </c>
      <c r="P208" s="18">
        <v>3724</v>
      </c>
      <c r="Q208" s="18">
        <v>8324.98</v>
      </c>
      <c r="R208" s="18">
        <v>4930</v>
      </c>
      <c r="S208" s="18">
        <v>2326</v>
      </c>
      <c r="T208" s="18">
        <v>2814</v>
      </c>
      <c r="U208" s="18">
        <v>2136</v>
      </c>
      <c r="V208" s="18">
        <v>1987</v>
      </c>
      <c r="W208" s="18">
        <v>2504</v>
      </c>
      <c r="X208" s="18">
        <v>2772</v>
      </c>
    </row>
    <row r="209" spans="1:24" ht="13.8" x14ac:dyDescent="0.3">
      <c r="A209" s="17">
        <v>40179</v>
      </c>
      <c r="B209" s="18">
        <v>91862</v>
      </c>
      <c r="C209" s="18">
        <v>28696</v>
      </c>
      <c r="D209" s="18">
        <v>18653</v>
      </c>
      <c r="E209" s="18">
        <v>13768</v>
      </c>
      <c r="F209" s="18">
        <v>24463</v>
      </c>
      <c r="G209" s="18">
        <v>8751</v>
      </c>
      <c r="H209" s="18">
        <v>9727</v>
      </c>
      <c r="I209" s="18">
        <v>3785</v>
      </c>
      <c r="J209" s="19">
        <v>17198</v>
      </c>
      <c r="K209" s="18">
        <v>11497</v>
      </c>
      <c r="L209" s="18">
        <v>1919</v>
      </c>
      <c r="M209" s="18">
        <v>2022</v>
      </c>
      <c r="N209" s="18">
        <v>3844</v>
      </c>
      <c r="O209" s="18">
        <v>2505</v>
      </c>
      <c r="P209" s="18">
        <v>3823</v>
      </c>
      <c r="Q209" s="18">
        <v>6898.97</v>
      </c>
      <c r="R209" s="18">
        <v>4834</v>
      </c>
      <c r="S209" s="18">
        <v>1912</v>
      </c>
      <c r="T209" s="18">
        <v>2696</v>
      </c>
      <c r="U209" s="18">
        <v>2159</v>
      </c>
      <c r="V209" s="18">
        <v>1985</v>
      </c>
      <c r="W209" s="18">
        <v>2259</v>
      </c>
      <c r="X209" s="18">
        <v>2103</v>
      </c>
    </row>
    <row r="210" spans="1:24" ht="13.8" x14ac:dyDescent="0.3">
      <c r="A210" s="17">
        <v>40210</v>
      </c>
      <c r="B210" s="18">
        <v>92888</v>
      </c>
      <c r="C210" s="18">
        <v>30163</v>
      </c>
      <c r="D210" s="18">
        <v>17887</v>
      </c>
      <c r="E210" s="18">
        <v>12791</v>
      </c>
      <c r="F210" s="18">
        <v>24209</v>
      </c>
      <c r="G210" s="18">
        <v>8837</v>
      </c>
      <c r="H210" s="18">
        <v>9774</v>
      </c>
      <c r="I210" s="18">
        <v>4349</v>
      </c>
      <c r="J210" s="19">
        <v>18535</v>
      </c>
      <c r="K210" s="18">
        <v>11629</v>
      </c>
      <c r="L210" s="18">
        <v>1776</v>
      </c>
      <c r="M210" s="18">
        <v>2045</v>
      </c>
      <c r="N210" s="18">
        <v>3494</v>
      </c>
      <c r="O210" s="18">
        <v>2459</v>
      </c>
      <c r="P210" s="18">
        <v>4014</v>
      </c>
      <c r="Q210" s="18">
        <v>6840.56</v>
      </c>
      <c r="R210" s="18">
        <v>4624</v>
      </c>
      <c r="S210" s="18">
        <v>1882</v>
      </c>
      <c r="T210" s="18">
        <v>2967</v>
      </c>
      <c r="U210" s="18">
        <v>2148</v>
      </c>
      <c r="V210" s="18">
        <v>1840</v>
      </c>
      <c r="W210" s="18">
        <v>2350</v>
      </c>
      <c r="X210" s="18">
        <v>2340</v>
      </c>
    </row>
    <row r="211" spans="1:24" ht="13.8" x14ac:dyDescent="0.3">
      <c r="A211" s="17">
        <v>40238</v>
      </c>
      <c r="B211" s="18">
        <v>111190</v>
      </c>
      <c r="C211" s="18">
        <v>36210</v>
      </c>
      <c r="D211" s="18">
        <v>20983</v>
      </c>
      <c r="E211" s="18">
        <v>14880</v>
      </c>
      <c r="F211" s="18">
        <v>27771</v>
      </c>
      <c r="G211" s="18">
        <v>10777</v>
      </c>
      <c r="H211" s="18">
        <v>11992</v>
      </c>
      <c r="I211" s="18">
        <v>4632</v>
      </c>
      <c r="J211" s="19">
        <v>22148</v>
      </c>
      <c r="K211" s="18">
        <v>14062</v>
      </c>
      <c r="L211" s="18">
        <v>2207</v>
      </c>
      <c r="M211" s="18">
        <v>2386</v>
      </c>
      <c r="N211" s="18">
        <v>4243</v>
      </c>
      <c r="O211" s="18">
        <v>2631</v>
      </c>
      <c r="P211" s="18">
        <v>4653</v>
      </c>
      <c r="Q211" s="18">
        <v>7399.93</v>
      </c>
      <c r="R211" s="18">
        <v>5106</v>
      </c>
      <c r="S211" s="18">
        <v>2158</v>
      </c>
      <c r="T211" s="18">
        <v>3759</v>
      </c>
      <c r="U211" s="18">
        <v>2677</v>
      </c>
      <c r="V211" s="18">
        <v>2183</v>
      </c>
      <c r="W211" s="18">
        <v>3060</v>
      </c>
      <c r="X211" s="18">
        <v>2300</v>
      </c>
    </row>
    <row r="212" spans="1:24" ht="13.8" x14ac:dyDescent="0.3">
      <c r="A212" s="17">
        <v>40269</v>
      </c>
      <c r="B212" s="18">
        <v>103489</v>
      </c>
      <c r="C212" s="18">
        <v>34065</v>
      </c>
      <c r="D212" s="18">
        <v>19015</v>
      </c>
      <c r="E212" s="18">
        <v>14031</v>
      </c>
      <c r="F212" s="18">
        <v>25042</v>
      </c>
      <c r="G212" s="18">
        <v>9665</v>
      </c>
      <c r="H212" s="18">
        <v>11449</v>
      </c>
      <c r="I212" s="18">
        <v>4510</v>
      </c>
      <c r="J212" s="19">
        <v>20926</v>
      </c>
      <c r="K212" s="18">
        <v>13139</v>
      </c>
      <c r="L212" s="18">
        <v>2081</v>
      </c>
      <c r="M212" s="18">
        <v>2234</v>
      </c>
      <c r="N212" s="18">
        <v>3692</v>
      </c>
      <c r="O212" s="18">
        <v>2692</v>
      </c>
      <c r="P212" s="18">
        <v>3800</v>
      </c>
      <c r="Q212" s="18">
        <v>6599.83</v>
      </c>
      <c r="R212" s="18">
        <v>4482</v>
      </c>
      <c r="S212" s="18">
        <v>2066</v>
      </c>
      <c r="T212" s="18">
        <v>3201</v>
      </c>
      <c r="U212" s="18">
        <v>2379</v>
      </c>
      <c r="V212" s="18">
        <v>2019</v>
      </c>
      <c r="W212" s="18">
        <v>2760</v>
      </c>
      <c r="X212" s="18">
        <v>2290</v>
      </c>
    </row>
    <row r="213" spans="1:24" ht="13.8" x14ac:dyDescent="0.3">
      <c r="A213" s="17">
        <v>40299</v>
      </c>
      <c r="B213" s="18">
        <v>106677</v>
      </c>
      <c r="C213" s="18">
        <v>34577</v>
      </c>
      <c r="D213" s="18">
        <v>19381</v>
      </c>
      <c r="E213" s="18">
        <v>14400</v>
      </c>
      <c r="F213" s="18">
        <v>26088</v>
      </c>
      <c r="G213" s="18">
        <v>9786</v>
      </c>
      <c r="H213" s="18">
        <v>11943</v>
      </c>
      <c r="I213" s="18">
        <v>4717</v>
      </c>
      <c r="J213" s="19">
        <v>21386</v>
      </c>
      <c r="K213" s="18">
        <v>13191</v>
      </c>
      <c r="L213" s="18">
        <v>2018</v>
      </c>
      <c r="M213" s="18">
        <v>2227</v>
      </c>
      <c r="N213" s="18">
        <v>3809</v>
      </c>
      <c r="O213" s="18">
        <v>2738</v>
      </c>
      <c r="P213" s="18">
        <v>3811</v>
      </c>
      <c r="Q213" s="18">
        <v>6753.31</v>
      </c>
      <c r="R213" s="18">
        <v>5193</v>
      </c>
      <c r="S213" s="18">
        <v>1966</v>
      </c>
      <c r="T213" s="18">
        <v>3306</v>
      </c>
      <c r="U213" s="18">
        <v>2487</v>
      </c>
      <c r="V213" s="18">
        <v>2027</v>
      </c>
      <c r="W213" s="18">
        <v>2910</v>
      </c>
      <c r="X213" s="18">
        <v>2398</v>
      </c>
    </row>
    <row r="214" spans="1:24" ht="13.8" x14ac:dyDescent="0.3">
      <c r="A214" s="17">
        <v>40330</v>
      </c>
      <c r="B214" s="18">
        <v>108011</v>
      </c>
      <c r="C214" s="18">
        <v>35945</v>
      </c>
      <c r="D214" s="18">
        <v>20370</v>
      </c>
      <c r="E214" s="18">
        <v>15045</v>
      </c>
      <c r="F214" s="18">
        <v>26076</v>
      </c>
      <c r="G214" s="18">
        <v>10053</v>
      </c>
      <c r="H214" s="18">
        <v>11297</v>
      </c>
      <c r="I214" s="18">
        <v>4565</v>
      </c>
      <c r="J214" s="19">
        <v>22199</v>
      </c>
      <c r="K214" s="18">
        <v>13746</v>
      </c>
      <c r="L214" s="18">
        <v>2347</v>
      </c>
      <c r="M214" s="18">
        <v>2057</v>
      </c>
      <c r="N214" s="18">
        <v>4118</v>
      </c>
      <c r="O214" s="18">
        <v>3213</v>
      </c>
      <c r="P214" s="18">
        <v>4198</v>
      </c>
      <c r="Q214" s="18">
        <v>6733.06</v>
      </c>
      <c r="R214" s="18">
        <v>5010</v>
      </c>
      <c r="S214" s="18">
        <v>2332</v>
      </c>
      <c r="T214" s="18">
        <v>3314</v>
      </c>
      <c r="U214" s="18">
        <v>2392</v>
      </c>
      <c r="V214" s="18">
        <v>2015</v>
      </c>
      <c r="W214" s="18">
        <v>3015</v>
      </c>
      <c r="X214" s="18">
        <v>2427</v>
      </c>
    </row>
    <row r="215" spans="1:24" ht="13.8" x14ac:dyDescent="0.3">
      <c r="A215" s="17">
        <v>40360</v>
      </c>
      <c r="B215" s="18">
        <v>104826</v>
      </c>
      <c r="C215" s="18">
        <v>32786</v>
      </c>
      <c r="D215" s="18">
        <v>18761</v>
      </c>
      <c r="E215" s="18">
        <v>13627</v>
      </c>
      <c r="F215" s="18">
        <v>27562</v>
      </c>
      <c r="G215" s="18">
        <v>10448</v>
      </c>
      <c r="H215" s="18">
        <v>11659</v>
      </c>
      <c r="I215" s="18">
        <v>4370</v>
      </c>
      <c r="J215" s="19">
        <v>19678</v>
      </c>
      <c r="K215" s="18">
        <v>13109</v>
      </c>
      <c r="L215" s="18">
        <v>2013</v>
      </c>
      <c r="M215" s="18">
        <v>1984</v>
      </c>
      <c r="N215" s="18">
        <v>3796</v>
      </c>
      <c r="O215" s="18">
        <v>2829</v>
      </c>
      <c r="P215" s="18">
        <v>4037</v>
      </c>
      <c r="Q215" s="18">
        <v>7337.79</v>
      </c>
      <c r="R215" s="18">
        <v>5152</v>
      </c>
      <c r="S215" s="18">
        <v>2145</v>
      </c>
      <c r="T215" s="18">
        <v>3436</v>
      </c>
      <c r="U215" s="18">
        <v>2677</v>
      </c>
      <c r="V215" s="18">
        <v>2191</v>
      </c>
      <c r="W215" s="18">
        <v>3370</v>
      </c>
      <c r="X215" s="18">
        <v>2424</v>
      </c>
    </row>
    <row r="216" spans="1:24" ht="13.8" x14ac:dyDescent="0.3">
      <c r="A216" s="17">
        <v>40391</v>
      </c>
      <c r="B216" s="18">
        <v>107683</v>
      </c>
      <c r="C216" s="18">
        <v>35220</v>
      </c>
      <c r="D216" s="18">
        <v>19429</v>
      </c>
      <c r="E216" s="18">
        <v>14307</v>
      </c>
      <c r="F216" s="18">
        <v>26536</v>
      </c>
      <c r="G216" s="18">
        <v>9960</v>
      </c>
      <c r="H216" s="18">
        <v>11821</v>
      </c>
      <c r="I216" s="18">
        <v>4536</v>
      </c>
      <c r="J216" s="19">
        <v>20992</v>
      </c>
      <c r="K216" s="18">
        <v>14228</v>
      </c>
      <c r="L216" s="18">
        <v>2244</v>
      </c>
      <c r="M216" s="18">
        <v>2059</v>
      </c>
      <c r="N216" s="18">
        <v>4058</v>
      </c>
      <c r="O216" s="18">
        <v>2841</v>
      </c>
      <c r="P216" s="18">
        <v>3926</v>
      </c>
      <c r="Q216" s="18">
        <v>7210.26</v>
      </c>
      <c r="R216" s="18">
        <v>4934</v>
      </c>
      <c r="S216" s="18">
        <v>2233</v>
      </c>
      <c r="T216" s="18">
        <v>3185</v>
      </c>
      <c r="U216" s="18">
        <v>2489</v>
      </c>
      <c r="V216" s="18">
        <v>2054</v>
      </c>
      <c r="W216" s="18">
        <v>3401</v>
      </c>
      <c r="X216" s="18">
        <v>2357</v>
      </c>
    </row>
    <row r="217" spans="1:24" ht="13.8" x14ac:dyDescent="0.3">
      <c r="A217" s="17">
        <v>40422</v>
      </c>
      <c r="B217" s="18">
        <v>108683</v>
      </c>
      <c r="C217" s="18">
        <v>36074</v>
      </c>
      <c r="D217" s="18">
        <v>20331</v>
      </c>
      <c r="E217" s="18">
        <v>15140</v>
      </c>
      <c r="F217" s="18">
        <v>27212</v>
      </c>
      <c r="G217" s="18">
        <v>10413</v>
      </c>
      <c r="H217" s="18">
        <v>11381</v>
      </c>
      <c r="I217" s="18">
        <v>4345</v>
      </c>
      <c r="J217" s="19">
        <v>22066</v>
      </c>
      <c r="K217" s="18">
        <v>14008</v>
      </c>
      <c r="L217" s="18">
        <v>2136</v>
      </c>
      <c r="M217" s="18">
        <v>2266</v>
      </c>
      <c r="N217" s="18">
        <v>4110</v>
      </c>
      <c r="O217" s="18">
        <v>3146</v>
      </c>
      <c r="P217" s="18">
        <v>3940</v>
      </c>
      <c r="Q217" s="18">
        <v>7131.41</v>
      </c>
      <c r="R217" s="18">
        <v>4979</v>
      </c>
      <c r="S217" s="18">
        <v>2720</v>
      </c>
      <c r="T217" s="18">
        <v>3004</v>
      </c>
      <c r="U217" s="18">
        <v>2331</v>
      </c>
      <c r="V217" s="18">
        <v>2358</v>
      </c>
      <c r="W217" s="18">
        <v>2974</v>
      </c>
      <c r="X217" s="18">
        <v>2149</v>
      </c>
    </row>
    <row r="218" spans="1:24" ht="13.8" x14ac:dyDescent="0.3">
      <c r="A218" s="17">
        <v>40452</v>
      </c>
      <c r="B218" s="18">
        <v>118295</v>
      </c>
      <c r="C218" s="18">
        <v>37456</v>
      </c>
      <c r="D218" s="18">
        <v>21834</v>
      </c>
      <c r="E218" s="18">
        <v>16212</v>
      </c>
      <c r="F218" s="18">
        <v>30069</v>
      </c>
      <c r="G218" s="18">
        <v>10274</v>
      </c>
      <c r="H218" s="18">
        <v>12969</v>
      </c>
      <c r="I218" s="18">
        <v>4904</v>
      </c>
      <c r="J218" s="19">
        <v>22103</v>
      </c>
      <c r="K218" s="18">
        <v>15353</v>
      </c>
      <c r="L218" s="18">
        <v>2333</v>
      </c>
      <c r="M218" s="18">
        <v>2538</v>
      </c>
      <c r="N218" s="18">
        <v>4373</v>
      </c>
      <c r="O218" s="18">
        <v>3387</v>
      </c>
      <c r="P218" s="18">
        <v>4273</v>
      </c>
      <c r="Q218" s="18">
        <v>9387.76</v>
      </c>
      <c r="R218" s="18">
        <v>5551</v>
      </c>
      <c r="S218" s="18">
        <v>2278</v>
      </c>
      <c r="T218" s="18">
        <v>3335</v>
      </c>
      <c r="U218" s="18">
        <v>2443</v>
      </c>
      <c r="V218" s="18">
        <v>2218</v>
      </c>
      <c r="W218" s="18">
        <v>3219</v>
      </c>
      <c r="X218" s="18">
        <v>2312</v>
      </c>
    </row>
    <row r="219" spans="1:24" ht="13.8" x14ac:dyDescent="0.3">
      <c r="A219" s="17">
        <v>40483</v>
      </c>
      <c r="B219" s="18">
        <v>114214</v>
      </c>
      <c r="C219" s="18">
        <v>35906</v>
      </c>
      <c r="D219" s="18">
        <v>20982</v>
      </c>
      <c r="E219" s="18">
        <v>15816</v>
      </c>
      <c r="F219" s="18">
        <v>29657</v>
      </c>
      <c r="G219" s="18">
        <v>10277</v>
      </c>
      <c r="H219" s="18">
        <v>12371</v>
      </c>
      <c r="I219" s="18">
        <v>4622</v>
      </c>
      <c r="J219" s="19">
        <v>21066</v>
      </c>
      <c r="K219" s="18">
        <v>14840</v>
      </c>
      <c r="L219" s="18">
        <v>2212</v>
      </c>
      <c r="M219" s="18">
        <v>2459</v>
      </c>
      <c r="N219" s="18">
        <v>4566</v>
      </c>
      <c r="O219" s="18">
        <v>3266</v>
      </c>
      <c r="P219" s="18">
        <v>3858</v>
      </c>
      <c r="Q219" s="18">
        <v>9450.42</v>
      </c>
      <c r="R219" s="18">
        <v>5221</v>
      </c>
      <c r="S219" s="18">
        <v>2295</v>
      </c>
      <c r="T219" s="18">
        <v>3189</v>
      </c>
      <c r="U219" s="18">
        <v>2260</v>
      </c>
      <c r="V219" s="18">
        <v>2532</v>
      </c>
      <c r="W219" s="18">
        <v>3005</v>
      </c>
      <c r="X219" s="18">
        <v>2264</v>
      </c>
    </row>
    <row r="220" spans="1:24" ht="13.8" x14ac:dyDescent="0.3">
      <c r="A220" s="17">
        <v>40513</v>
      </c>
      <c r="B220" s="18">
        <v>118013</v>
      </c>
      <c r="C220" s="18">
        <v>34961</v>
      </c>
      <c r="D220" s="18">
        <v>22187</v>
      </c>
      <c r="E220" s="18">
        <v>16720</v>
      </c>
      <c r="F220" s="18">
        <v>31794</v>
      </c>
      <c r="G220" s="18">
        <v>11348</v>
      </c>
      <c r="H220" s="18">
        <v>12140</v>
      </c>
      <c r="I220" s="18">
        <v>4990</v>
      </c>
      <c r="J220" s="19">
        <v>20441</v>
      </c>
      <c r="K220" s="18">
        <v>14520</v>
      </c>
      <c r="L220" s="18">
        <v>2267</v>
      </c>
      <c r="M220" s="18">
        <v>2734</v>
      </c>
      <c r="N220" s="18">
        <v>4098</v>
      </c>
      <c r="O220" s="18">
        <v>3290</v>
      </c>
      <c r="P220" s="18">
        <v>4163</v>
      </c>
      <c r="Q220" s="18">
        <v>10137.299999999999</v>
      </c>
      <c r="R220" s="18">
        <v>5460</v>
      </c>
      <c r="S220" s="18">
        <v>2582</v>
      </c>
      <c r="T220" s="18">
        <v>3451</v>
      </c>
      <c r="U220" s="18">
        <v>2709</v>
      </c>
      <c r="V220" s="18">
        <v>2606</v>
      </c>
      <c r="W220" s="18">
        <v>3035</v>
      </c>
      <c r="X220" s="18">
        <v>2668</v>
      </c>
    </row>
    <row r="221" spans="1:24" ht="13.8" x14ac:dyDescent="0.3">
      <c r="A221" s="17">
        <v>40544</v>
      </c>
      <c r="B221" s="18">
        <v>111317</v>
      </c>
      <c r="C221" s="18">
        <v>35407</v>
      </c>
      <c r="D221" s="18">
        <v>20253</v>
      </c>
      <c r="E221" s="18">
        <v>14841</v>
      </c>
      <c r="F221" s="18">
        <v>27866</v>
      </c>
      <c r="G221" s="18">
        <v>10311</v>
      </c>
      <c r="H221" s="18">
        <v>12629</v>
      </c>
      <c r="I221" s="18">
        <v>4286</v>
      </c>
      <c r="J221" s="19">
        <v>20567</v>
      </c>
      <c r="K221" s="18">
        <v>14840</v>
      </c>
      <c r="L221" s="18">
        <v>2102</v>
      </c>
      <c r="M221" s="18">
        <v>2242</v>
      </c>
      <c r="N221" s="18">
        <v>3648</v>
      </c>
      <c r="O221" s="18">
        <v>3164</v>
      </c>
      <c r="P221" s="18">
        <v>4136</v>
      </c>
      <c r="Q221" s="18">
        <v>8078.09</v>
      </c>
      <c r="R221" s="18">
        <v>4993</v>
      </c>
      <c r="S221" s="18">
        <v>2524</v>
      </c>
      <c r="T221" s="18">
        <v>3197</v>
      </c>
      <c r="U221" s="18">
        <v>2308</v>
      </c>
      <c r="V221" s="18">
        <v>2283</v>
      </c>
      <c r="W221" s="18">
        <v>3212</v>
      </c>
      <c r="X221" s="18">
        <v>2255</v>
      </c>
    </row>
    <row r="222" spans="1:24" ht="13.8" x14ac:dyDescent="0.3">
      <c r="A222" s="17">
        <v>40575</v>
      </c>
      <c r="B222" s="18">
        <v>111048</v>
      </c>
      <c r="C222" s="18">
        <v>34310</v>
      </c>
      <c r="D222" s="18">
        <v>19997</v>
      </c>
      <c r="E222" s="18">
        <v>15060</v>
      </c>
      <c r="F222" s="18">
        <v>28738</v>
      </c>
      <c r="G222" s="18">
        <v>10156</v>
      </c>
      <c r="H222" s="18">
        <v>11835</v>
      </c>
      <c r="I222" s="18">
        <v>4208</v>
      </c>
      <c r="J222" s="19">
        <v>20466</v>
      </c>
      <c r="K222" s="18">
        <v>13845</v>
      </c>
      <c r="L222" s="18">
        <v>2346</v>
      </c>
      <c r="M222" s="18">
        <v>2331</v>
      </c>
      <c r="N222" s="18">
        <v>3860</v>
      </c>
      <c r="O222" s="18">
        <v>2924</v>
      </c>
      <c r="P222" s="18">
        <v>3698</v>
      </c>
      <c r="Q222" s="18">
        <v>8437.18</v>
      </c>
      <c r="R222" s="18">
        <v>5292</v>
      </c>
      <c r="S222" s="18">
        <v>2763</v>
      </c>
      <c r="T222" s="18">
        <v>3082</v>
      </c>
      <c r="U222" s="18">
        <v>2284</v>
      </c>
      <c r="V222" s="18">
        <v>2026</v>
      </c>
      <c r="W222" s="18">
        <v>2909</v>
      </c>
      <c r="X222" s="18">
        <v>2285</v>
      </c>
    </row>
    <row r="223" spans="1:24" ht="13.8" x14ac:dyDescent="0.3">
      <c r="A223" s="17">
        <v>40603</v>
      </c>
      <c r="B223" s="18">
        <v>132817</v>
      </c>
      <c r="C223" s="18">
        <v>42799</v>
      </c>
      <c r="D223" s="18">
        <v>24415</v>
      </c>
      <c r="E223" s="18">
        <v>17595</v>
      </c>
      <c r="F223" s="18">
        <v>32315</v>
      </c>
      <c r="G223" s="18">
        <v>12050</v>
      </c>
      <c r="H223" s="18">
        <v>14296</v>
      </c>
      <c r="I223" s="18">
        <v>5249</v>
      </c>
      <c r="J223" s="19">
        <v>25649</v>
      </c>
      <c r="K223" s="18">
        <v>17150</v>
      </c>
      <c r="L223" s="18">
        <v>2659</v>
      </c>
      <c r="M223" s="18">
        <v>2529</v>
      </c>
      <c r="N223" s="18">
        <v>4426</v>
      </c>
      <c r="O223" s="18">
        <v>3789</v>
      </c>
      <c r="P223" s="18">
        <v>5288</v>
      </c>
      <c r="Q223" s="18">
        <v>9518.84</v>
      </c>
      <c r="R223" s="18">
        <v>5787</v>
      </c>
      <c r="S223" s="18">
        <v>3099</v>
      </c>
      <c r="T223" s="18">
        <v>4012</v>
      </c>
      <c r="U223" s="18">
        <v>2454</v>
      </c>
      <c r="V223" s="18">
        <v>2485</v>
      </c>
      <c r="W223" s="18">
        <v>3565</v>
      </c>
      <c r="X223" s="18">
        <v>2645</v>
      </c>
    </row>
    <row r="224" spans="1:24" ht="13.8" x14ac:dyDescent="0.3">
      <c r="A224" s="17">
        <v>40634</v>
      </c>
      <c r="B224" s="18">
        <v>125341</v>
      </c>
      <c r="C224" s="18">
        <v>39723</v>
      </c>
      <c r="D224" s="18">
        <v>23453</v>
      </c>
      <c r="E224" s="18">
        <v>17141</v>
      </c>
      <c r="F224" s="18">
        <v>30208</v>
      </c>
      <c r="G224" s="18">
        <v>11992</v>
      </c>
      <c r="H224" s="18">
        <v>14004</v>
      </c>
      <c r="I224" s="18">
        <v>5302</v>
      </c>
      <c r="J224" s="19">
        <v>23831</v>
      </c>
      <c r="K224" s="18">
        <v>15892</v>
      </c>
      <c r="L224" s="18">
        <v>2515</v>
      </c>
      <c r="M224" s="18">
        <v>2755</v>
      </c>
      <c r="N224" s="18">
        <v>4179</v>
      </c>
      <c r="O224" s="18">
        <v>3826</v>
      </c>
      <c r="P224" s="18">
        <v>4716</v>
      </c>
      <c r="Q224" s="18">
        <v>7971.02</v>
      </c>
      <c r="R224" s="18">
        <v>5242</v>
      </c>
      <c r="S224" s="18">
        <v>2962</v>
      </c>
      <c r="T224" s="18">
        <v>3881</v>
      </c>
      <c r="U224" s="18">
        <v>2740</v>
      </c>
      <c r="V224" s="18">
        <v>2409</v>
      </c>
      <c r="W224" s="18">
        <v>3441</v>
      </c>
      <c r="X224" s="18">
        <v>2634</v>
      </c>
    </row>
    <row r="225" spans="1:24" ht="13.8" x14ac:dyDescent="0.3">
      <c r="A225" s="17">
        <v>40664</v>
      </c>
      <c r="B225" s="18">
        <v>125496</v>
      </c>
      <c r="C225" s="18">
        <v>41145</v>
      </c>
      <c r="D225" s="18">
        <v>22638</v>
      </c>
      <c r="E225" s="18">
        <v>16317</v>
      </c>
      <c r="F225" s="18">
        <v>29541</v>
      </c>
      <c r="G225" s="18">
        <v>11203</v>
      </c>
      <c r="H225" s="18">
        <v>14149</v>
      </c>
      <c r="I225" s="18">
        <v>5478</v>
      </c>
      <c r="J225" s="19">
        <v>24501</v>
      </c>
      <c r="K225" s="18">
        <v>16644</v>
      </c>
      <c r="L225" s="18">
        <v>2414</v>
      </c>
      <c r="M225" s="18">
        <v>2391</v>
      </c>
      <c r="N225" s="18">
        <v>4087</v>
      </c>
      <c r="O225" s="18">
        <v>3887</v>
      </c>
      <c r="P225" s="18">
        <v>4774</v>
      </c>
      <c r="Q225" s="18">
        <v>7817.77</v>
      </c>
      <c r="R225" s="18">
        <v>5671</v>
      </c>
      <c r="S225" s="18">
        <v>2443</v>
      </c>
      <c r="T225" s="18">
        <v>3907</v>
      </c>
      <c r="U225" s="18">
        <v>2576</v>
      </c>
      <c r="V225" s="18">
        <v>2278</v>
      </c>
      <c r="W225" s="18">
        <v>3634</v>
      </c>
      <c r="X225" s="18">
        <v>2811</v>
      </c>
    </row>
    <row r="226" spans="1:24" ht="13.8" x14ac:dyDescent="0.3">
      <c r="A226" s="17">
        <v>40695</v>
      </c>
      <c r="B226" s="18">
        <v>124404</v>
      </c>
      <c r="C226" s="18">
        <v>40753</v>
      </c>
      <c r="D226" s="18">
        <v>22738</v>
      </c>
      <c r="E226" s="18">
        <v>16416</v>
      </c>
      <c r="F226" s="18">
        <v>29305</v>
      </c>
      <c r="G226" s="18">
        <v>11026</v>
      </c>
      <c r="H226" s="18">
        <v>13706</v>
      </c>
      <c r="I226" s="18">
        <v>5168</v>
      </c>
      <c r="J226" s="19">
        <v>24283</v>
      </c>
      <c r="K226" s="18">
        <v>16470</v>
      </c>
      <c r="L226" s="18">
        <v>2535</v>
      </c>
      <c r="M226" s="18">
        <v>2172</v>
      </c>
      <c r="N226" s="18">
        <v>4248</v>
      </c>
      <c r="O226" s="18">
        <v>3418</v>
      </c>
      <c r="P226" s="18">
        <v>4953</v>
      </c>
      <c r="Q226" s="18">
        <v>7729.87</v>
      </c>
      <c r="R226" s="18">
        <v>5419</v>
      </c>
      <c r="S226" s="18">
        <v>2815</v>
      </c>
      <c r="T226" s="18">
        <v>3494</v>
      </c>
      <c r="U226" s="18">
        <v>2638</v>
      </c>
      <c r="V226" s="18">
        <v>2079</v>
      </c>
      <c r="W226" s="18">
        <v>3541</v>
      </c>
      <c r="X226" s="18">
        <v>2722</v>
      </c>
    </row>
    <row r="227" spans="1:24" ht="13.8" x14ac:dyDescent="0.3">
      <c r="A227" s="17">
        <v>40725</v>
      </c>
      <c r="B227" s="18">
        <v>121865</v>
      </c>
      <c r="C227" s="18">
        <v>38331</v>
      </c>
      <c r="D227" s="18">
        <v>21375</v>
      </c>
      <c r="E227" s="18">
        <v>15519</v>
      </c>
      <c r="F227" s="18">
        <v>30159</v>
      </c>
      <c r="G227" s="18">
        <v>11419</v>
      </c>
      <c r="H227" s="18">
        <v>14702</v>
      </c>
      <c r="I227" s="18">
        <v>5289</v>
      </c>
      <c r="J227" s="19">
        <v>22240</v>
      </c>
      <c r="K227" s="18">
        <v>16091</v>
      </c>
      <c r="L227" s="18">
        <v>2543</v>
      </c>
      <c r="M227" s="18">
        <v>2081</v>
      </c>
      <c r="N227" s="18">
        <v>3643</v>
      </c>
      <c r="O227" s="18">
        <v>3489</v>
      </c>
      <c r="P227" s="18">
        <v>4586</v>
      </c>
      <c r="Q227" s="18">
        <v>8170.85</v>
      </c>
      <c r="R227" s="18">
        <v>5320</v>
      </c>
      <c r="S227" s="18">
        <v>2664</v>
      </c>
      <c r="T227" s="18">
        <v>3713</v>
      </c>
      <c r="U227" s="18">
        <v>2857</v>
      </c>
      <c r="V227" s="18">
        <v>2185</v>
      </c>
      <c r="W227" s="18">
        <v>3678</v>
      </c>
      <c r="X227" s="18">
        <v>2776</v>
      </c>
    </row>
    <row r="228" spans="1:24" ht="13.8" x14ac:dyDescent="0.3">
      <c r="A228" s="17">
        <v>40756</v>
      </c>
      <c r="B228" s="18">
        <v>128098</v>
      </c>
      <c r="C228" s="18">
        <v>42789</v>
      </c>
      <c r="D228" s="18">
        <v>22411</v>
      </c>
      <c r="E228" s="18">
        <v>16437</v>
      </c>
      <c r="F228" s="18">
        <v>30293</v>
      </c>
      <c r="G228" s="18">
        <v>11398</v>
      </c>
      <c r="H228" s="18">
        <v>14655</v>
      </c>
      <c r="I228" s="18">
        <v>5245</v>
      </c>
      <c r="J228" s="19">
        <v>24974</v>
      </c>
      <c r="K228" s="18">
        <v>17815</v>
      </c>
      <c r="L228" s="18">
        <v>2457</v>
      </c>
      <c r="M228" s="18">
        <v>2315</v>
      </c>
      <c r="N228" s="18">
        <v>4264</v>
      </c>
      <c r="O228" s="18">
        <v>3719</v>
      </c>
      <c r="P228" s="18">
        <v>4615</v>
      </c>
      <c r="Q228" s="18">
        <v>8408.14</v>
      </c>
      <c r="R228" s="18">
        <v>5408</v>
      </c>
      <c r="S228" s="18">
        <v>2663</v>
      </c>
      <c r="T228" s="18">
        <v>3799</v>
      </c>
      <c r="U228" s="18">
        <v>2872</v>
      </c>
      <c r="V228" s="18">
        <v>2064</v>
      </c>
      <c r="W228" s="18">
        <v>3979</v>
      </c>
      <c r="X228" s="18">
        <v>2738</v>
      </c>
    </row>
    <row r="229" spans="1:24" ht="13.8" x14ac:dyDescent="0.3">
      <c r="A229" s="17">
        <v>40787</v>
      </c>
      <c r="B229" s="18">
        <v>128755</v>
      </c>
      <c r="C229" s="18">
        <v>41108</v>
      </c>
      <c r="D229" s="18">
        <v>23147</v>
      </c>
      <c r="E229" s="18">
        <v>16526</v>
      </c>
      <c r="F229" s="18">
        <v>32000</v>
      </c>
      <c r="G229" s="18">
        <v>12966</v>
      </c>
      <c r="H229" s="18">
        <v>14380</v>
      </c>
      <c r="I229" s="18">
        <v>5902</v>
      </c>
      <c r="J229" s="19">
        <v>23947</v>
      </c>
      <c r="K229" s="18">
        <v>17161</v>
      </c>
      <c r="L229" s="18">
        <v>2511</v>
      </c>
      <c r="M229" s="18">
        <v>2295</v>
      </c>
      <c r="N229" s="18">
        <v>4023</v>
      </c>
      <c r="O229" s="18">
        <v>3826</v>
      </c>
      <c r="P229" s="18">
        <v>5229</v>
      </c>
      <c r="Q229" s="18">
        <v>8367.09</v>
      </c>
      <c r="R229" s="18">
        <v>5462</v>
      </c>
      <c r="S229" s="18">
        <v>4697</v>
      </c>
      <c r="T229" s="18">
        <v>3431</v>
      </c>
      <c r="U229" s="18">
        <v>2866</v>
      </c>
      <c r="V229" s="18">
        <v>1973</v>
      </c>
      <c r="W229" s="18">
        <v>4077</v>
      </c>
      <c r="X229" s="18">
        <v>3063</v>
      </c>
    </row>
    <row r="230" spans="1:24" ht="13.8" x14ac:dyDescent="0.3">
      <c r="A230" s="17">
        <v>40817</v>
      </c>
      <c r="B230" s="18">
        <v>132751</v>
      </c>
      <c r="C230" s="18">
        <v>42186</v>
      </c>
      <c r="D230" s="18">
        <v>23382</v>
      </c>
      <c r="E230" s="18">
        <v>17415</v>
      </c>
      <c r="F230" s="18">
        <v>33035</v>
      </c>
      <c r="G230" s="18">
        <v>11327</v>
      </c>
      <c r="H230" s="18">
        <v>15314</v>
      </c>
      <c r="I230" s="18">
        <v>6143</v>
      </c>
      <c r="J230" s="19">
        <v>24537</v>
      </c>
      <c r="K230" s="18">
        <v>17648</v>
      </c>
      <c r="L230" s="18">
        <v>2718</v>
      </c>
      <c r="M230" s="18">
        <v>2323</v>
      </c>
      <c r="N230" s="18">
        <v>4459</v>
      </c>
      <c r="O230" s="18">
        <v>3704</v>
      </c>
      <c r="P230" s="18">
        <v>4506</v>
      </c>
      <c r="Q230" s="18">
        <v>9736.5</v>
      </c>
      <c r="R230" s="18">
        <v>6137</v>
      </c>
      <c r="S230" s="18">
        <v>3494</v>
      </c>
      <c r="T230" s="18">
        <v>3416</v>
      </c>
      <c r="U230" s="18">
        <v>2535</v>
      </c>
      <c r="V230" s="18">
        <v>1882</v>
      </c>
      <c r="W230" s="18">
        <v>3948</v>
      </c>
      <c r="X230" s="18">
        <v>3187</v>
      </c>
    </row>
    <row r="231" spans="1:24" ht="13.8" x14ac:dyDescent="0.3">
      <c r="A231" s="17">
        <v>40848</v>
      </c>
      <c r="B231" s="18">
        <v>127604</v>
      </c>
      <c r="C231" s="18">
        <v>40907</v>
      </c>
      <c r="D231" s="18">
        <v>22021</v>
      </c>
      <c r="E231" s="18">
        <v>16217</v>
      </c>
      <c r="F231" s="18">
        <v>32861</v>
      </c>
      <c r="G231" s="18">
        <v>11727</v>
      </c>
      <c r="H231" s="18">
        <v>14590</v>
      </c>
      <c r="I231" s="18">
        <v>5726</v>
      </c>
      <c r="J231" s="19">
        <v>23232</v>
      </c>
      <c r="K231" s="18">
        <v>17675</v>
      </c>
      <c r="L231" s="18">
        <v>2665</v>
      </c>
      <c r="M231" s="18">
        <v>2234</v>
      </c>
      <c r="N231" s="18">
        <v>4246</v>
      </c>
      <c r="O231" s="18">
        <v>3343</v>
      </c>
      <c r="P231" s="18">
        <v>4553</v>
      </c>
      <c r="Q231" s="18">
        <v>9936.65</v>
      </c>
      <c r="R231" s="18">
        <v>6047</v>
      </c>
      <c r="S231" s="18">
        <v>3580</v>
      </c>
      <c r="T231" s="18">
        <v>3605</v>
      </c>
      <c r="U231" s="18">
        <v>2587</v>
      </c>
      <c r="V231" s="18">
        <v>1954</v>
      </c>
      <c r="W231" s="18">
        <v>3570</v>
      </c>
      <c r="X231" s="18">
        <v>3000</v>
      </c>
    </row>
    <row r="232" spans="1:24" ht="13.8" x14ac:dyDescent="0.3">
      <c r="A232" s="17">
        <v>40878</v>
      </c>
      <c r="B232" s="18">
        <v>127881</v>
      </c>
      <c r="C232" s="18">
        <v>38976</v>
      </c>
      <c r="D232" s="18">
        <v>22805</v>
      </c>
      <c r="E232" s="18">
        <v>16498</v>
      </c>
      <c r="F232" s="18">
        <v>32239</v>
      </c>
      <c r="G232" s="18">
        <v>11733</v>
      </c>
      <c r="H232" s="18">
        <v>14481</v>
      </c>
      <c r="I232" s="18">
        <v>6502</v>
      </c>
      <c r="J232" s="19">
        <v>22664</v>
      </c>
      <c r="K232" s="18">
        <v>16312</v>
      </c>
      <c r="L232" s="18">
        <v>2412</v>
      </c>
      <c r="M232" s="18">
        <v>2176</v>
      </c>
      <c r="N232" s="18">
        <v>4051</v>
      </c>
      <c r="O232" s="18">
        <v>3736</v>
      </c>
      <c r="P232" s="18">
        <v>4909</v>
      </c>
      <c r="Q232" s="18">
        <v>9706.56</v>
      </c>
      <c r="R232" s="18">
        <v>5391</v>
      </c>
      <c r="S232" s="18">
        <v>2808</v>
      </c>
      <c r="T232" s="18">
        <v>3968</v>
      </c>
      <c r="U232" s="18">
        <v>2677</v>
      </c>
      <c r="V232" s="18">
        <v>2281</v>
      </c>
      <c r="W232" s="18">
        <v>3389</v>
      </c>
      <c r="X232" s="18">
        <v>3398</v>
      </c>
    </row>
    <row r="233" spans="1:24" ht="13.8" x14ac:dyDescent="0.3">
      <c r="A233" s="17">
        <v>40909</v>
      </c>
      <c r="B233" s="18">
        <v>119585</v>
      </c>
      <c r="C233" s="18">
        <v>39156</v>
      </c>
      <c r="D233" s="18">
        <v>21098</v>
      </c>
      <c r="E233" s="18">
        <v>15177</v>
      </c>
      <c r="F233" s="18">
        <v>28398</v>
      </c>
      <c r="G233" s="18">
        <v>9586</v>
      </c>
      <c r="H233" s="18">
        <v>13666</v>
      </c>
      <c r="I233" s="18">
        <v>5833</v>
      </c>
      <c r="J233" s="19">
        <v>21901</v>
      </c>
      <c r="K233" s="18">
        <v>17255</v>
      </c>
      <c r="L233" s="18">
        <v>2208</v>
      </c>
      <c r="M233" s="18">
        <v>2213</v>
      </c>
      <c r="N233" s="18">
        <v>3723</v>
      </c>
      <c r="O233" s="18">
        <v>3465</v>
      </c>
      <c r="P233" s="18">
        <v>4577</v>
      </c>
      <c r="Q233" s="18">
        <v>8371.9500000000007</v>
      </c>
      <c r="R233" s="18">
        <v>5612</v>
      </c>
      <c r="S233" s="18">
        <v>2461</v>
      </c>
      <c r="T233" s="18">
        <v>3179</v>
      </c>
      <c r="U233" s="18">
        <v>2202</v>
      </c>
      <c r="V233" s="18">
        <v>1744</v>
      </c>
      <c r="W233" s="18">
        <v>3017</v>
      </c>
      <c r="X233" s="18">
        <v>2841</v>
      </c>
    </row>
    <row r="234" spans="1:24" ht="13.8" x14ac:dyDescent="0.3">
      <c r="A234" s="17">
        <v>40940</v>
      </c>
      <c r="B234" s="18">
        <v>124713</v>
      </c>
      <c r="C234" s="18">
        <v>40342</v>
      </c>
      <c r="D234" s="18">
        <v>22517</v>
      </c>
      <c r="E234" s="18">
        <v>15919</v>
      </c>
      <c r="F234" s="18">
        <v>30935</v>
      </c>
      <c r="G234" s="18">
        <v>11730</v>
      </c>
      <c r="H234" s="18">
        <v>13366</v>
      </c>
      <c r="I234" s="18">
        <v>5719</v>
      </c>
      <c r="J234" s="19">
        <v>23449</v>
      </c>
      <c r="K234" s="18">
        <v>16893</v>
      </c>
      <c r="L234" s="18">
        <v>2497</v>
      </c>
      <c r="M234" s="18">
        <v>2538</v>
      </c>
      <c r="N234" s="18">
        <v>4185</v>
      </c>
      <c r="O234" s="18">
        <v>2910</v>
      </c>
      <c r="P234" s="18">
        <v>5315</v>
      </c>
      <c r="Q234" s="18">
        <v>8761</v>
      </c>
      <c r="R234" s="18">
        <v>5481</v>
      </c>
      <c r="S234" s="18">
        <v>3595</v>
      </c>
      <c r="T234" s="18">
        <v>3997</v>
      </c>
      <c r="U234" s="18">
        <v>2303</v>
      </c>
      <c r="V234" s="18">
        <v>1835</v>
      </c>
      <c r="W234" s="18">
        <v>3169</v>
      </c>
      <c r="X234" s="18">
        <v>2856</v>
      </c>
    </row>
    <row r="235" spans="1:24" ht="13.8" x14ac:dyDescent="0.3">
      <c r="A235" s="17">
        <v>40969</v>
      </c>
      <c r="B235" s="18">
        <v>141256</v>
      </c>
      <c r="C235" s="18">
        <v>45251</v>
      </c>
      <c r="D235" s="18">
        <v>25114</v>
      </c>
      <c r="E235" s="18">
        <v>18114</v>
      </c>
      <c r="F235" s="18">
        <v>34377</v>
      </c>
      <c r="G235" s="18">
        <v>12797</v>
      </c>
      <c r="H235" s="18">
        <v>15959</v>
      </c>
      <c r="I235" s="18">
        <v>7338</v>
      </c>
      <c r="J235" s="19">
        <v>26296</v>
      </c>
      <c r="K235" s="18">
        <v>18955</v>
      </c>
      <c r="L235" s="18">
        <v>2854</v>
      </c>
      <c r="M235" s="18">
        <v>2797</v>
      </c>
      <c r="N235" s="18">
        <v>4604</v>
      </c>
      <c r="O235" s="18">
        <v>3506</v>
      </c>
      <c r="P235" s="18">
        <v>5379</v>
      </c>
      <c r="Q235" s="18">
        <v>9830</v>
      </c>
      <c r="R235" s="18">
        <v>6124</v>
      </c>
      <c r="S235" s="18">
        <v>3307</v>
      </c>
      <c r="T235" s="18">
        <v>4226</v>
      </c>
      <c r="U235" s="18">
        <v>2857</v>
      </c>
      <c r="V235" s="18">
        <v>2406</v>
      </c>
      <c r="W235" s="18">
        <v>3976</v>
      </c>
      <c r="X235" s="18">
        <v>3897</v>
      </c>
    </row>
    <row r="236" spans="1:24" ht="13.8" x14ac:dyDescent="0.3">
      <c r="A236" s="17">
        <v>41000</v>
      </c>
      <c r="B236" s="18">
        <v>129133</v>
      </c>
      <c r="C236" s="18">
        <v>41734</v>
      </c>
      <c r="D236" s="18">
        <v>22319</v>
      </c>
      <c r="E236" s="18">
        <v>16336</v>
      </c>
      <c r="F236" s="18">
        <v>31005</v>
      </c>
      <c r="G236" s="18">
        <v>11762</v>
      </c>
      <c r="H236" s="18">
        <v>15677</v>
      </c>
      <c r="I236" s="18">
        <v>6378</v>
      </c>
      <c r="J236" s="19">
        <v>24441</v>
      </c>
      <c r="K236" s="18">
        <v>17293</v>
      </c>
      <c r="L236" s="18">
        <v>2381</v>
      </c>
      <c r="M236" s="18">
        <v>2569</v>
      </c>
      <c r="N236" s="18">
        <v>4186</v>
      </c>
      <c r="O236" s="18">
        <v>3293</v>
      </c>
      <c r="P236" s="18">
        <v>4662</v>
      </c>
      <c r="Q236" s="18">
        <v>8457</v>
      </c>
      <c r="R236" s="18">
        <v>5766</v>
      </c>
      <c r="S236" s="18">
        <v>3616</v>
      </c>
      <c r="T236" s="18">
        <v>3706</v>
      </c>
      <c r="U236" s="18">
        <v>2427</v>
      </c>
      <c r="V236" s="18">
        <v>2012</v>
      </c>
      <c r="W236" s="18">
        <v>3649</v>
      </c>
      <c r="X236" s="18">
        <v>3133</v>
      </c>
    </row>
    <row r="237" spans="1:24" ht="13.8" x14ac:dyDescent="0.3">
      <c r="A237" s="17">
        <v>41030</v>
      </c>
      <c r="B237" s="18">
        <v>133086</v>
      </c>
      <c r="C237" s="18">
        <v>44378</v>
      </c>
      <c r="D237" s="18">
        <v>22896</v>
      </c>
      <c r="E237" s="18">
        <v>17023</v>
      </c>
      <c r="F237" s="18">
        <v>31599</v>
      </c>
      <c r="G237" s="18">
        <v>11347</v>
      </c>
      <c r="H237" s="18">
        <v>15506</v>
      </c>
      <c r="I237" s="18">
        <v>6522</v>
      </c>
      <c r="J237" s="19">
        <v>25849</v>
      </c>
      <c r="K237" s="18">
        <v>18529</v>
      </c>
      <c r="L237" s="18">
        <v>2650</v>
      </c>
      <c r="M237" s="18">
        <v>2989</v>
      </c>
      <c r="N237" s="18">
        <v>4226</v>
      </c>
      <c r="O237" s="18">
        <v>3391</v>
      </c>
      <c r="P237" s="18">
        <v>4437</v>
      </c>
      <c r="Q237" s="18">
        <v>8899</v>
      </c>
      <c r="R237" s="18">
        <v>5701</v>
      </c>
      <c r="S237" s="18">
        <v>3248</v>
      </c>
      <c r="T237" s="18">
        <v>3468</v>
      </c>
      <c r="U237" s="18">
        <v>2622</v>
      </c>
      <c r="V237" s="18">
        <v>2010</v>
      </c>
      <c r="W237" s="18">
        <v>3458</v>
      </c>
      <c r="X237" s="18">
        <v>3379</v>
      </c>
    </row>
    <row r="238" spans="1:24" ht="13.8" x14ac:dyDescent="0.3">
      <c r="A238" s="17">
        <v>41061</v>
      </c>
      <c r="B238" s="18">
        <v>134302</v>
      </c>
      <c r="C238" s="18">
        <v>43399</v>
      </c>
      <c r="D238" s="18">
        <v>23288</v>
      </c>
      <c r="E238" s="18">
        <v>17449</v>
      </c>
      <c r="F238" s="18">
        <v>32241</v>
      </c>
      <c r="G238" s="18">
        <v>12017</v>
      </c>
      <c r="H238" s="18">
        <v>15071</v>
      </c>
      <c r="I238" s="18">
        <v>7233</v>
      </c>
      <c r="J238" s="19">
        <v>25850</v>
      </c>
      <c r="K238" s="18">
        <v>17549</v>
      </c>
      <c r="L238" s="18">
        <v>2589</v>
      </c>
      <c r="M238" s="18">
        <v>2654</v>
      </c>
      <c r="N238" s="18">
        <v>4250</v>
      </c>
      <c r="O238" s="18">
        <v>3776</v>
      </c>
      <c r="P238" s="18">
        <v>4555</v>
      </c>
      <c r="Q238" s="18">
        <v>8519</v>
      </c>
      <c r="R238" s="18">
        <v>5965</v>
      </c>
      <c r="S238" s="18">
        <v>3131</v>
      </c>
      <c r="T238" s="18">
        <v>3643</v>
      </c>
      <c r="U238" s="18">
        <v>2891</v>
      </c>
      <c r="V238" s="18">
        <v>2352</v>
      </c>
      <c r="W238" s="18">
        <v>3622</v>
      </c>
      <c r="X238" s="18">
        <v>3627</v>
      </c>
    </row>
    <row r="239" spans="1:24" ht="13.8" x14ac:dyDescent="0.3">
      <c r="A239" s="17">
        <v>41091</v>
      </c>
      <c r="B239" s="18">
        <v>123003</v>
      </c>
      <c r="C239" s="18">
        <v>40316</v>
      </c>
      <c r="D239" s="18">
        <v>20570</v>
      </c>
      <c r="E239" s="18">
        <v>14920</v>
      </c>
      <c r="F239" s="18">
        <v>29849</v>
      </c>
      <c r="G239" s="18">
        <v>10165</v>
      </c>
      <c r="H239" s="18">
        <v>14490</v>
      </c>
      <c r="I239" s="18">
        <v>6369</v>
      </c>
      <c r="J239" s="19">
        <v>22765</v>
      </c>
      <c r="K239" s="18">
        <v>17551</v>
      </c>
      <c r="L239" s="18">
        <v>2234</v>
      </c>
      <c r="M239" s="18">
        <v>2441</v>
      </c>
      <c r="N239" s="18">
        <v>3625</v>
      </c>
      <c r="O239" s="18">
        <v>3185</v>
      </c>
      <c r="P239" s="18">
        <v>4418</v>
      </c>
      <c r="Q239" s="18">
        <v>8554</v>
      </c>
      <c r="R239" s="18">
        <v>5583</v>
      </c>
      <c r="S239" s="18">
        <v>2387</v>
      </c>
      <c r="T239" s="18">
        <v>3519</v>
      </c>
      <c r="U239" s="18">
        <v>2242</v>
      </c>
      <c r="V239" s="18">
        <v>2017</v>
      </c>
      <c r="W239" s="18">
        <v>3464</v>
      </c>
      <c r="X239" s="18">
        <v>3100</v>
      </c>
    </row>
    <row r="240" spans="1:24" ht="13.8" x14ac:dyDescent="0.3">
      <c r="A240" s="17">
        <v>41122</v>
      </c>
      <c r="B240" s="18">
        <v>130081</v>
      </c>
      <c r="C240" s="18">
        <v>43970</v>
      </c>
      <c r="D240" s="18">
        <v>21340</v>
      </c>
      <c r="E240" s="18">
        <v>15809</v>
      </c>
      <c r="F240" s="18">
        <v>30701</v>
      </c>
      <c r="G240" s="18">
        <v>10159</v>
      </c>
      <c r="H240" s="18">
        <v>15587</v>
      </c>
      <c r="I240" s="18">
        <v>6680</v>
      </c>
      <c r="J240" s="19">
        <v>24801</v>
      </c>
      <c r="K240" s="18">
        <v>19169</v>
      </c>
      <c r="L240" s="18">
        <v>2535</v>
      </c>
      <c r="M240" s="18">
        <v>2576</v>
      </c>
      <c r="N240" s="18">
        <v>4052</v>
      </c>
      <c r="O240" s="18">
        <v>3331</v>
      </c>
      <c r="P240" s="18">
        <v>4245</v>
      </c>
      <c r="Q240" s="18">
        <v>8609</v>
      </c>
      <c r="R240" s="18">
        <v>6276</v>
      </c>
      <c r="S240" s="18">
        <v>2384</v>
      </c>
      <c r="T240" s="18">
        <v>3185</v>
      </c>
      <c r="U240" s="18">
        <v>2680</v>
      </c>
      <c r="V240" s="18">
        <v>1910</v>
      </c>
      <c r="W240" s="18">
        <v>3963</v>
      </c>
      <c r="X240" s="18">
        <v>3336</v>
      </c>
    </row>
    <row r="241" spans="1:24" ht="13.8" x14ac:dyDescent="0.3">
      <c r="A241" s="17">
        <v>41153</v>
      </c>
      <c r="B241" s="18">
        <v>129667</v>
      </c>
      <c r="C241" s="18">
        <v>41583</v>
      </c>
      <c r="D241" s="18">
        <v>21348</v>
      </c>
      <c r="E241" s="18">
        <v>15513</v>
      </c>
      <c r="F241" s="18">
        <v>31040</v>
      </c>
      <c r="G241" s="18">
        <v>10811</v>
      </c>
      <c r="H241" s="18">
        <v>16235</v>
      </c>
      <c r="I241" s="18">
        <v>7064</v>
      </c>
      <c r="J241" s="19">
        <v>24133</v>
      </c>
      <c r="K241" s="18">
        <v>17451</v>
      </c>
      <c r="L241" s="18">
        <v>2265</v>
      </c>
      <c r="M241" s="18">
        <v>2529</v>
      </c>
      <c r="N241" s="18">
        <v>4157</v>
      </c>
      <c r="O241" s="18">
        <v>3162</v>
      </c>
      <c r="P241" s="18">
        <v>4515</v>
      </c>
      <c r="Q241" s="18">
        <v>8791</v>
      </c>
      <c r="R241" s="18">
        <v>6173</v>
      </c>
      <c r="S241" s="18">
        <v>3131</v>
      </c>
      <c r="T241" s="18">
        <v>3421</v>
      </c>
      <c r="U241" s="18">
        <v>2386</v>
      </c>
      <c r="V241" s="18">
        <v>1872</v>
      </c>
      <c r="W241" s="18">
        <v>3891</v>
      </c>
      <c r="X241" s="18">
        <v>3244</v>
      </c>
    </row>
    <row r="242" spans="1:24" ht="13.8" x14ac:dyDescent="0.3">
      <c r="A242" s="17">
        <v>41183</v>
      </c>
      <c r="B242" s="18">
        <v>135399</v>
      </c>
      <c r="C242" s="18">
        <v>46349</v>
      </c>
      <c r="D242" s="18">
        <v>21656</v>
      </c>
      <c r="E242" s="18">
        <v>15879</v>
      </c>
      <c r="F242" s="18">
        <v>32406</v>
      </c>
      <c r="G242" s="18">
        <v>10488</v>
      </c>
      <c r="H242" s="18">
        <v>16017</v>
      </c>
      <c r="I242" s="18">
        <v>6656</v>
      </c>
      <c r="J242" s="19">
        <v>25891</v>
      </c>
      <c r="K242" s="18">
        <v>20458</v>
      </c>
      <c r="L242" s="18">
        <v>2362</v>
      </c>
      <c r="M242" s="18">
        <v>2498</v>
      </c>
      <c r="N242" s="18">
        <v>4125</v>
      </c>
      <c r="O242" s="18">
        <v>3444</v>
      </c>
      <c r="P242" s="18">
        <v>4328</v>
      </c>
      <c r="Q242" s="18">
        <v>10823</v>
      </c>
      <c r="R242" s="18">
        <v>5679</v>
      </c>
      <c r="S242" s="18">
        <v>2425</v>
      </c>
      <c r="T242" s="18">
        <v>3460</v>
      </c>
      <c r="U242" s="18">
        <v>2491</v>
      </c>
      <c r="V242" s="18">
        <v>2113</v>
      </c>
      <c r="W242" s="18">
        <v>4079</v>
      </c>
      <c r="X242" s="18">
        <v>3348</v>
      </c>
    </row>
    <row r="243" spans="1:24" ht="13.8" x14ac:dyDescent="0.3">
      <c r="A243" s="17">
        <v>41214</v>
      </c>
      <c r="B243" s="18">
        <v>131555</v>
      </c>
      <c r="C243" s="18">
        <v>43704</v>
      </c>
      <c r="D243" s="18">
        <v>21372</v>
      </c>
      <c r="E243" s="18">
        <v>15581</v>
      </c>
      <c r="F243" s="18">
        <v>32762</v>
      </c>
      <c r="G243" s="18">
        <v>11182</v>
      </c>
      <c r="H243" s="18">
        <v>15634</v>
      </c>
      <c r="I243" s="18">
        <v>7336</v>
      </c>
      <c r="J243" s="19">
        <v>24876</v>
      </c>
      <c r="K243" s="18">
        <v>18828</v>
      </c>
      <c r="L243" s="18">
        <v>2463</v>
      </c>
      <c r="M243" s="18">
        <v>2602</v>
      </c>
      <c r="N243" s="18">
        <v>3851</v>
      </c>
      <c r="O243" s="18">
        <v>3358</v>
      </c>
      <c r="P243" s="18">
        <v>4333</v>
      </c>
      <c r="Q243" s="18">
        <v>10594</v>
      </c>
      <c r="R243" s="18">
        <v>5650</v>
      </c>
      <c r="S243" s="18">
        <v>3382</v>
      </c>
      <c r="T243" s="18">
        <v>3062</v>
      </c>
      <c r="U243" s="18">
        <v>2797</v>
      </c>
      <c r="V243" s="18">
        <v>1941</v>
      </c>
      <c r="W243" s="18">
        <v>3888</v>
      </c>
      <c r="X243" s="18">
        <v>3682</v>
      </c>
    </row>
    <row r="244" spans="1:24" ht="13.8" x14ac:dyDescent="0.3">
      <c r="A244" s="17">
        <v>41244</v>
      </c>
      <c r="B244" s="18">
        <v>132060</v>
      </c>
      <c r="C244" s="18">
        <v>38591</v>
      </c>
      <c r="D244" s="18">
        <v>21614</v>
      </c>
      <c r="E244" s="18">
        <v>16033</v>
      </c>
      <c r="F244" s="18">
        <v>34304</v>
      </c>
      <c r="G244" s="18">
        <v>12684</v>
      </c>
      <c r="H244" s="18">
        <v>16658</v>
      </c>
      <c r="I244" s="18">
        <v>8821</v>
      </c>
      <c r="J244" s="19">
        <v>22191</v>
      </c>
      <c r="K244" s="18">
        <v>16401</v>
      </c>
      <c r="L244" s="18">
        <v>2360</v>
      </c>
      <c r="M244" s="18">
        <v>2431</v>
      </c>
      <c r="N244" s="18">
        <v>3802</v>
      </c>
      <c r="O244" s="18">
        <v>3859</v>
      </c>
      <c r="P244" s="18">
        <v>4051</v>
      </c>
      <c r="Q244" s="18">
        <v>10382</v>
      </c>
      <c r="R244" s="18">
        <v>6035</v>
      </c>
      <c r="S244" s="18">
        <v>4414</v>
      </c>
      <c r="T244" s="18">
        <v>3451</v>
      </c>
      <c r="U244" s="18">
        <v>2661</v>
      </c>
      <c r="V244" s="18">
        <v>2157</v>
      </c>
      <c r="W244" s="18">
        <v>3543</v>
      </c>
      <c r="X244" s="18">
        <v>4643</v>
      </c>
    </row>
    <row r="245" spans="1:24" ht="13.8" x14ac:dyDescent="0.3">
      <c r="A245" s="17">
        <v>41275</v>
      </c>
      <c r="B245" s="18">
        <v>124812</v>
      </c>
      <c r="C245" s="18">
        <v>41092</v>
      </c>
      <c r="D245" s="18">
        <v>20238</v>
      </c>
      <c r="E245" s="18">
        <v>14844</v>
      </c>
      <c r="F245" s="18">
        <v>29345</v>
      </c>
      <c r="G245" s="18">
        <v>10338</v>
      </c>
      <c r="H245" s="18">
        <v>15150</v>
      </c>
      <c r="I245" s="18">
        <v>7919</v>
      </c>
      <c r="J245" s="19">
        <v>23143</v>
      </c>
      <c r="K245" s="18">
        <v>17949</v>
      </c>
      <c r="L245" s="18">
        <v>2175</v>
      </c>
      <c r="M245" s="18">
        <v>2412</v>
      </c>
      <c r="N245" s="18">
        <v>3802</v>
      </c>
      <c r="O245" s="18">
        <v>2912</v>
      </c>
      <c r="P245" s="18">
        <v>3915</v>
      </c>
      <c r="Q245" s="18">
        <v>9385</v>
      </c>
      <c r="R245" s="18">
        <v>5135</v>
      </c>
      <c r="S245" s="18">
        <v>3054</v>
      </c>
      <c r="T245" s="18">
        <v>3153</v>
      </c>
      <c r="U245" s="18">
        <v>2208</v>
      </c>
      <c r="V245" s="18">
        <v>1923</v>
      </c>
      <c r="W245" s="18">
        <v>3062</v>
      </c>
      <c r="X245" s="18">
        <v>4348</v>
      </c>
    </row>
    <row r="246" spans="1:24" ht="13.8" x14ac:dyDescent="0.3">
      <c r="A246" s="17">
        <v>41306</v>
      </c>
      <c r="B246" s="18">
        <v>125032</v>
      </c>
      <c r="C246" s="18">
        <v>40870</v>
      </c>
      <c r="D246" s="18">
        <v>20061</v>
      </c>
      <c r="E246" s="18">
        <v>14518</v>
      </c>
      <c r="F246" s="18">
        <v>30647</v>
      </c>
      <c r="G246" s="18">
        <v>11876</v>
      </c>
      <c r="H246" s="18">
        <v>14545</v>
      </c>
      <c r="I246" s="18">
        <v>6797</v>
      </c>
      <c r="J246" s="19">
        <v>23210</v>
      </c>
      <c r="K246" s="18">
        <v>17660</v>
      </c>
      <c r="L246" s="18">
        <v>2327</v>
      </c>
      <c r="M246" s="18">
        <v>2166</v>
      </c>
      <c r="N246" s="18">
        <v>3845</v>
      </c>
      <c r="O246" s="18">
        <v>3103</v>
      </c>
      <c r="P246" s="18">
        <v>4275</v>
      </c>
      <c r="Q246" s="18">
        <v>9303</v>
      </c>
      <c r="R246" s="18">
        <v>5043</v>
      </c>
      <c r="S246" s="18">
        <v>3589</v>
      </c>
      <c r="T246" s="18">
        <v>3412</v>
      </c>
      <c r="U246" s="18">
        <v>2328</v>
      </c>
      <c r="V246" s="18">
        <v>2547</v>
      </c>
      <c r="W246" s="18">
        <v>3580</v>
      </c>
      <c r="X246" s="18">
        <v>4044</v>
      </c>
    </row>
    <row r="247" spans="1:24" ht="13.8" x14ac:dyDescent="0.3">
      <c r="A247" s="17">
        <v>41334</v>
      </c>
      <c r="B247" s="18">
        <v>137345</v>
      </c>
      <c r="C247" s="18">
        <v>43971</v>
      </c>
      <c r="D247" s="18">
        <v>22950</v>
      </c>
      <c r="E247" s="18">
        <v>17236</v>
      </c>
      <c r="F247" s="18">
        <v>33034</v>
      </c>
      <c r="G247" s="18">
        <v>12805</v>
      </c>
      <c r="H247" s="18">
        <v>15667</v>
      </c>
      <c r="I247" s="18">
        <v>8167</v>
      </c>
      <c r="J247" s="19">
        <v>25991</v>
      </c>
      <c r="K247" s="18">
        <v>17980</v>
      </c>
      <c r="L247" s="18">
        <v>2666</v>
      </c>
      <c r="M247" s="18">
        <v>2716</v>
      </c>
      <c r="N247" s="18">
        <v>4401</v>
      </c>
      <c r="O247" s="18">
        <v>3441</v>
      </c>
      <c r="P247" s="18">
        <v>4213</v>
      </c>
      <c r="Q247" s="18">
        <v>9435</v>
      </c>
      <c r="R247" s="18">
        <v>5568</v>
      </c>
      <c r="S247" s="18">
        <v>3954</v>
      </c>
      <c r="T247" s="18">
        <v>3853</v>
      </c>
      <c r="U247" s="18">
        <v>2874</v>
      </c>
      <c r="V247" s="18">
        <v>2125</v>
      </c>
      <c r="W247" s="18">
        <v>3716</v>
      </c>
      <c r="X247" s="18">
        <v>4832</v>
      </c>
    </row>
    <row r="248" spans="1:24" ht="13.8" x14ac:dyDescent="0.3">
      <c r="A248" s="17">
        <v>41365</v>
      </c>
      <c r="B248" s="18">
        <v>130836</v>
      </c>
      <c r="C248" s="18">
        <v>46146</v>
      </c>
      <c r="D248" s="18">
        <v>21144</v>
      </c>
      <c r="E248" s="18">
        <v>16440</v>
      </c>
      <c r="F248" s="18">
        <v>29397</v>
      </c>
      <c r="G248" s="18">
        <v>10517</v>
      </c>
      <c r="H248" s="18">
        <v>14319</v>
      </c>
      <c r="I248" s="18">
        <v>6902</v>
      </c>
      <c r="J248" s="19">
        <v>26245</v>
      </c>
      <c r="K248" s="18">
        <v>19901</v>
      </c>
      <c r="L248" s="18">
        <v>2928</v>
      </c>
      <c r="M248" s="18">
        <v>2687</v>
      </c>
      <c r="N248" s="18">
        <v>3761</v>
      </c>
      <c r="O248" s="18">
        <v>3444</v>
      </c>
      <c r="P248" s="18">
        <v>3480</v>
      </c>
      <c r="Q248" s="18">
        <v>8992</v>
      </c>
      <c r="R248" s="18">
        <v>5050</v>
      </c>
      <c r="S248" s="18">
        <v>2820</v>
      </c>
      <c r="T248" s="18">
        <v>3207</v>
      </c>
      <c r="U248" s="18">
        <v>2373</v>
      </c>
      <c r="V248" s="18">
        <v>2117</v>
      </c>
      <c r="W248" s="18">
        <v>3365</v>
      </c>
      <c r="X248" s="18">
        <v>3725</v>
      </c>
    </row>
    <row r="249" spans="1:24" ht="13.8" x14ac:dyDescent="0.3">
      <c r="A249" s="17">
        <v>41395</v>
      </c>
      <c r="B249" s="18">
        <v>134233</v>
      </c>
      <c r="C249" s="18">
        <v>45717</v>
      </c>
      <c r="D249" s="18">
        <v>22493</v>
      </c>
      <c r="E249" s="18">
        <v>16995</v>
      </c>
      <c r="F249" s="18">
        <v>31113</v>
      </c>
      <c r="G249" s="18">
        <v>11489</v>
      </c>
      <c r="H249" s="18">
        <v>14844</v>
      </c>
      <c r="I249" s="18">
        <v>7154</v>
      </c>
      <c r="J249" s="19">
        <v>26477</v>
      </c>
      <c r="K249" s="18">
        <v>19240</v>
      </c>
      <c r="L249" s="18">
        <v>2809</v>
      </c>
      <c r="M249" s="18">
        <v>2642</v>
      </c>
      <c r="N249" s="18">
        <v>4053</v>
      </c>
      <c r="O249" s="18">
        <v>3442</v>
      </c>
      <c r="P249" s="18">
        <v>4066</v>
      </c>
      <c r="Q249" s="18">
        <v>8787</v>
      </c>
      <c r="R249" s="18">
        <v>5785</v>
      </c>
      <c r="S249" s="18">
        <v>3385</v>
      </c>
      <c r="T249" s="18">
        <v>3212</v>
      </c>
      <c r="U249" s="18">
        <v>2679</v>
      </c>
      <c r="V249" s="18">
        <v>2213</v>
      </c>
      <c r="W249" s="18">
        <v>3423</v>
      </c>
      <c r="X249" s="18">
        <v>3756</v>
      </c>
    </row>
    <row r="250" spans="1:24" ht="13.8" x14ac:dyDescent="0.3">
      <c r="A250" s="17">
        <v>41426</v>
      </c>
      <c r="B250" s="18">
        <v>135497</v>
      </c>
      <c r="C250" s="18">
        <v>43366</v>
      </c>
      <c r="D250" s="18">
        <v>22834</v>
      </c>
      <c r="E250" s="18">
        <v>16777</v>
      </c>
      <c r="F250" s="18">
        <v>32702</v>
      </c>
      <c r="G250" s="18">
        <v>12260</v>
      </c>
      <c r="H250" s="18">
        <v>15492</v>
      </c>
      <c r="I250" s="18">
        <v>7299</v>
      </c>
      <c r="J250" s="19">
        <v>25359</v>
      </c>
      <c r="K250" s="18">
        <v>18007</v>
      </c>
      <c r="L250" s="18">
        <v>2947</v>
      </c>
      <c r="M250" s="18">
        <v>2672</v>
      </c>
      <c r="N250" s="18">
        <v>3897</v>
      </c>
      <c r="O250" s="18">
        <v>3389</v>
      </c>
      <c r="P250" s="18">
        <v>4546</v>
      </c>
      <c r="Q250" s="18">
        <v>9181</v>
      </c>
      <c r="R250" s="18">
        <v>5661</v>
      </c>
      <c r="S250" s="18">
        <v>3951</v>
      </c>
      <c r="T250" s="18">
        <v>3516</v>
      </c>
      <c r="U250" s="18">
        <v>2714</v>
      </c>
      <c r="V250" s="18">
        <v>2078</v>
      </c>
      <c r="W250" s="18">
        <v>3855</v>
      </c>
      <c r="X250" s="18">
        <v>3971</v>
      </c>
    </row>
    <row r="251" spans="1:24" ht="13.8" x14ac:dyDescent="0.3">
      <c r="A251" s="17">
        <v>41456</v>
      </c>
      <c r="B251" s="18">
        <v>128560</v>
      </c>
      <c r="C251" s="18">
        <v>43187</v>
      </c>
      <c r="D251" s="18">
        <v>21132</v>
      </c>
      <c r="E251" s="18">
        <v>16251</v>
      </c>
      <c r="F251" s="18">
        <v>29975</v>
      </c>
      <c r="G251" s="18">
        <v>11056</v>
      </c>
      <c r="H251" s="18">
        <v>16079</v>
      </c>
      <c r="I251" s="18">
        <v>6062</v>
      </c>
      <c r="J251" s="19">
        <v>23625</v>
      </c>
      <c r="K251" s="18">
        <v>19562</v>
      </c>
      <c r="L251" s="18">
        <v>2247</v>
      </c>
      <c r="M251" s="18">
        <v>2725</v>
      </c>
      <c r="N251" s="18">
        <v>3586</v>
      </c>
      <c r="O251" s="18">
        <v>3929</v>
      </c>
      <c r="P251" s="18">
        <v>3480</v>
      </c>
      <c r="Q251" s="18">
        <v>8735</v>
      </c>
      <c r="R251" s="18">
        <v>5157</v>
      </c>
      <c r="S251" s="18">
        <v>3345</v>
      </c>
      <c r="T251" s="18">
        <v>3489</v>
      </c>
      <c r="U251" s="18">
        <v>2436</v>
      </c>
      <c r="V251" s="18">
        <v>1786</v>
      </c>
      <c r="W251" s="18">
        <v>4402</v>
      </c>
      <c r="X251" s="18">
        <v>3040</v>
      </c>
    </row>
    <row r="252" spans="1:24" ht="13.8" x14ac:dyDescent="0.3">
      <c r="A252" s="17">
        <v>41487</v>
      </c>
      <c r="B252" s="18">
        <v>133344</v>
      </c>
      <c r="C252" s="18">
        <v>44557</v>
      </c>
      <c r="D252" s="18">
        <v>21590</v>
      </c>
      <c r="E252" s="18">
        <v>16428</v>
      </c>
      <c r="F252" s="18">
        <v>32177</v>
      </c>
      <c r="G252" s="18">
        <v>12147</v>
      </c>
      <c r="H252" s="18">
        <v>16474</v>
      </c>
      <c r="I252" s="18">
        <v>6611</v>
      </c>
      <c r="J252" s="19">
        <v>25403</v>
      </c>
      <c r="K252" s="18">
        <v>19155</v>
      </c>
      <c r="L252" s="18">
        <v>2843</v>
      </c>
      <c r="M252" s="18">
        <v>2707</v>
      </c>
      <c r="N252" s="18">
        <v>4156</v>
      </c>
      <c r="O252" s="18">
        <v>3277</v>
      </c>
      <c r="P252" s="18">
        <v>3806</v>
      </c>
      <c r="Q252" s="18">
        <v>9281</v>
      </c>
      <c r="R252" s="18">
        <v>5680</v>
      </c>
      <c r="S252" s="18">
        <v>4183</v>
      </c>
      <c r="T252" s="18">
        <v>3445</v>
      </c>
      <c r="U252" s="18">
        <v>2593</v>
      </c>
      <c r="V252" s="18">
        <v>1926</v>
      </c>
      <c r="W252" s="18">
        <v>4218</v>
      </c>
      <c r="X252" s="18">
        <v>3570</v>
      </c>
    </row>
    <row r="253" spans="1:24" ht="13.8" x14ac:dyDescent="0.3">
      <c r="A253" s="17">
        <v>41518</v>
      </c>
      <c r="B253" s="18">
        <v>129959</v>
      </c>
      <c r="C253" s="18">
        <v>42919</v>
      </c>
      <c r="D253" s="18">
        <v>22789</v>
      </c>
      <c r="E253" s="18">
        <v>17454</v>
      </c>
      <c r="F253" s="18">
        <v>31625</v>
      </c>
      <c r="G253" s="18">
        <v>11410</v>
      </c>
      <c r="H253" s="18">
        <v>15485</v>
      </c>
      <c r="I253" s="18">
        <v>6558</v>
      </c>
      <c r="J253" s="19">
        <v>24921</v>
      </c>
      <c r="K253" s="18">
        <v>17997</v>
      </c>
      <c r="L253" s="18">
        <v>2813</v>
      </c>
      <c r="M253" s="18">
        <v>2643</v>
      </c>
      <c r="N253" s="18">
        <v>3781</v>
      </c>
      <c r="O253" s="18">
        <v>4365</v>
      </c>
      <c r="P253" s="18">
        <v>4020</v>
      </c>
      <c r="Q253" s="18">
        <v>9596</v>
      </c>
      <c r="R253" s="18">
        <v>5515</v>
      </c>
      <c r="S253" s="18">
        <v>3817</v>
      </c>
      <c r="T253" s="18">
        <v>3013</v>
      </c>
      <c r="U253" s="18">
        <v>2715</v>
      </c>
      <c r="V253" s="18">
        <v>1865</v>
      </c>
      <c r="W253" s="18">
        <v>3734</v>
      </c>
      <c r="X253" s="18">
        <v>3522</v>
      </c>
    </row>
    <row r="254" spans="1:24" ht="13.8" x14ac:dyDescent="0.3">
      <c r="A254" s="17">
        <v>41548</v>
      </c>
      <c r="B254" s="18">
        <v>142696</v>
      </c>
      <c r="C254" s="18">
        <v>48150</v>
      </c>
      <c r="D254" s="18">
        <v>23134</v>
      </c>
      <c r="E254" s="18">
        <v>17447</v>
      </c>
      <c r="F254" s="18">
        <v>36302</v>
      </c>
      <c r="G254" s="18">
        <v>12097</v>
      </c>
      <c r="H254" s="18">
        <v>15771</v>
      </c>
      <c r="I254" s="18">
        <v>7239</v>
      </c>
      <c r="J254" s="19">
        <v>26996</v>
      </c>
      <c r="K254" s="18">
        <v>21154</v>
      </c>
      <c r="L254" s="18">
        <v>2726</v>
      </c>
      <c r="M254" s="18">
        <v>2942</v>
      </c>
      <c r="N254" s="18">
        <v>4061</v>
      </c>
      <c r="O254" s="18">
        <v>4077</v>
      </c>
      <c r="P254" s="18">
        <v>4258</v>
      </c>
      <c r="Q254" s="18">
        <v>13060</v>
      </c>
      <c r="R254" s="18">
        <v>5486</v>
      </c>
      <c r="S254" s="18">
        <v>3425</v>
      </c>
      <c r="T254" s="18">
        <v>3476</v>
      </c>
      <c r="U254" s="18">
        <v>2825</v>
      </c>
      <c r="V254" s="18">
        <v>2370</v>
      </c>
      <c r="W254" s="18">
        <v>3941</v>
      </c>
      <c r="X254" s="18">
        <v>3921</v>
      </c>
    </row>
    <row r="255" spans="1:24" ht="13.8" x14ac:dyDescent="0.3">
      <c r="A255" s="17">
        <v>41579</v>
      </c>
      <c r="B255" s="18">
        <v>137839</v>
      </c>
      <c r="C255" s="18">
        <v>45261</v>
      </c>
      <c r="D255" s="18">
        <v>22906</v>
      </c>
      <c r="E255" s="18">
        <v>17496</v>
      </c>
      <c r="F255" s="18">
        <v>36126</v>
      </c>
      <c r="G255" s="18">
        <v>11933</v>
      </c>
      <c r="H255" s="18">
        <v>14962</v>
      </c>
      <c r="I255" s="18">
        <v>6509</v>
      </c>
      <c r="J255" s="19">
        <v>25673</v>
      </c>
      <c r="K255" s="18">
        <v>19588</v>
      </c>
      <c r="L255" s="18">
        <v>2601</v>
      </c>
      <c r="M255" s="18">
        <v>2851</v>
      </c>
      <c r="N255" s="18">
        <v>4467</v>
      </c>
      <c r="O255" s="18">
        <v>3907</v>
      </c>
      <c r="P255" s="18">
        <v>3908</v>
      </c>
      <c r="Q255" s="18">
        <v>13179</v>
      </c>
      <c r="R255" s="18">
        <v>5787</v>
      </c>
      <c r="S255" s="18">
        <v>3253</v>
      </c>
      <c r="T255" s="18">
        <v>3836</v>
      </c>
      <c r="U255" s="18">
        <v>2547</v>
      </c>
      <c r="V255" s="18">
        <v>2297</v>
      </c>
      <c r="W255" s="18">
        <v>3129</v>
      </c>
      <c r="X255" s="18">
        <v>3287</v>
      </c>
    </row>
    <row r="256" spans="1:24" ht="13.8" x14ac:dyDescent="0.3">
      <c r="A256" s="17">
        <v>41609</v>
      </c>
      <c r="B256" s="18">
        <v>131937</v>
      </c>
      <c r="C256" s="18">
        <v>41263</v>
      </c>
      <c r="D256" s="18">
        <v>20858</v>
      </c>
      <c r="E256" s="18">
        <v>16180</v>
      </c>
      <c r="F256" s="18">
        <v>35931</v>
      </c>
      <c r="G256" s="18">
        <v>12440</v>
      </c>
      <c r="H256" s="18">
        <v>15473</v>
      </c>
      <c r="I256" s="18">
        <v>7384</v>
      </c>
      <c r="J256" s="19">
        <v>23304</v>
      </c>
      <c r="K256" s="18">
        <v>17959</v>
      </c>
      <c r="L256" s="18">
        <v>2645</v>
      </c>
      <c r="M256" s="18">
        <v>2805</v>
      </c>
      <c r="N256" s="18">
        <v>3635</v>
      </c>
      <c r="O256" s="18">
        <v>3367</v>
      </c>
      <c r="P256" s="18">
        <v>3388</v>
      </c>
      <c r="Q256" s="18">
        <v>13083</v>
      </c>
      <c r="R256" s="18">
        <v>5277</v>
      </c>
      <c r="S256" s="18">
        <v>3673</v>
      </c>
      <c r="T256" s="18">
        <v>3945</v>
      </c>
      <c r="U256" s="18">
        <v>2432</v>
      </c>
      <c r="V256" s="18">
        <v>2389</v>
      </c>
      <c r="W256" s="18">
        <v>3692</v>
      </c>
      <c r="X256" s="18">
        <v>3901</v>
      </c>
    </row>
    <row r="257" spans="1:24" ht="13.8" x14ac:dyDescent="0.3">
      <c r="A257" s="17">
        <v>41640</v>
      </c>
      <c r="B257" s="18">
        <v>128863</v>
      </c>
      <c r="C257" s="18">
        <v>41805</v>
      </c>
      <c r="D257" s="18">
        <v>21496</v>
      </c>
      <c r="E257" s="18">
        <v>16343</v>
      </c>
      <c r="F257" s="18">
        <v>33187</v>
      </c>
      <c r="G257" s="18">
        <v>12511</v>
      </c>
      <c r="H257" s="18">
        <v>15339</v>
      </c>
      <c r="I257" s="18">
        <v>5922</v>
      </c>
      <c r="J257" s="19">
        <v>22658</v>
      </c>
      <c r="K257" s="18">
        <v>19147</v>
      </c>
      <c r="L257" s="18">
        <v>2590</v>
      </c>
      <c r="M257" s="18">
        <v>2565</v>
      </c>
      <c r="N257" s="18">
        <v>3869</v>
      </c>
      <c r="O257" s="18">
        <v>3364</v>
      </c>
      <c r="P257" s="18">
        <v>3909</v>
      </c>
      <c r="Q257" s="18">
        <v>10357</v>
      </c>
      <c r="R257" s="18">
        <v>5546</v>
      </c>
      <c r="S257" s="18">
        <v>4357</v>
      </c>
      <c r="T257" s="18">
        <v>3468</v>
      </c>
      <c r="U257" s="18">
        <v>2773</v>
      </c>
      <c r="V257" s="18">
        <v>1913</v>
      </c>
      <c r="W257" s="18">
        <v>3520</v>
      </c>
      <c r="X257" s="18">
        <v>3652</v>
      </c>
    </row>
    <row r="258" spans="1:24" ht="13.8" x14ac:dyDescent="0.3">
      <c r="A258" s="17">
        <v>41671</v>
      </c>
      <c r="B258" s="18">
        <v>124591</v>
      </c>
      <c r="C258" s="18">
        <v>41603</v>
      </c>
      <c r="D258" s="18">
        <v>20961</v>
      </c>
      <c r="E258" s="18">
        <v>16117</v>
      </c>
      <c r="F258" s="18">
        <v>30931</v>
      </c>
      <c r="G258" s="18">
        <v>11107</v>
      </c>
      <c r="H258" s="18">
        <v>13315</v>
      </c>
      <c r="I258" s="18">
        <v>5759</v>
      </c>
      <c r="J258" s="19">
        <v>23255</v>
      </c>
      <c r="K258" s="18">
        <v>18348</v>
      </c>
      <c r="L258" s="18">
        <v>2639</v>
      </c>
      <c r="M258" s="18">
        <v>2331</v>
      </c>
      <c r="N258" s="18">
        <v>4355</v>
      </c>
      <c r="O258" s="18">
        <v>3125</v>
      </c>
      <c r="P258" s="18">
        <v>3564</v>
      </c>
      <c r="Q258" s="18">
        <v>9879</v>
      </c>
      <c r="R258" s="18">
        <v>5328</v>
      </c>
      <c r="S258" s="18">
        <v>3187</v>
      </c>
      <c r="T258" s="18">
        <v>3525</v>
      </c>
      <c r="U258" s="18">
        <v>2372</v>
      </c>
      <c r="V258" s="18">
        <v>2023</v>
      </c>
      <c r="W258" s="18">
        <v>3282</v>
      </c>
      <c r="X258" s="18">
        <v>3392</v>
      </c>
    </row>
    <row r="259" spans="1:24" ht="13.8" x14ac:dyDescent="0.3">
      <c r="A259" s="17">
        <v>41699</v>
      </c>
      <c r="B259" s="18">
        <v>143176</v>
      </c>
      <c r="C259" s="18">
        <v>47045</v>
      </c>
      <c r="D259" s="18">
        <v>24566</v>
      </c>
      <c r="E259" s="18">
        <v>18415</v>
      </c>
      <c r="F259" s="18">
        <v>34802</v>
      </c>
      <c r="G259" s="18">
        <v>12610</v>
      </c>
      <c r="H259" s="18">
        <v>16042</v>
      </c>
      <c r="I259" s="18">
        <v>6663</v>
      </c>
      <c r="J259" s="19">
        <v>27148</v>
      </c>
      <c r="K259" s="18">
        <v>19897</v>
      </c>
      <c r="L259" s="18">
        <v>3073</v>
      </c>
      <c r="M259" s="18">
        <v>2598</v>
      </c>
      <c r="N259" s="18">
        <v>4659</v>
      </c>
      <c r="O259" s="18">
        <v>3727</v>
      </c>
      <c r="P259" s="18">
        <v>4521</v>
      </c>
      <c r="Q259" s="18">
        <v>10830</v>
      </c>
      <c r="R259" s="18">
        <v>6026</v>
      </c>
      <c r="S259" s="18">
        <v>3306</v>
      </c>
      <c r="T259" s="18">
        <v>4364</v>
      </c>
      <c r="U259" s="18">
        <v>2590</v>
      </c>
      <c r="V259" s="18">
        <v>2351</v>
      </c>
      <c r="W259" s="18">
        <v>3943</v>
      </c>
      <c r="X259" s="18">
        <v>3881</v>
      </c>
    </row>
    <row r="260" spans="1:24" ht="13.8" x14ac:dyDescent="0.3">
      <c r="A260" s="17">
        <v>41730</v>
      </c>
      <c r="B260" s="18">
        <v>134999</v>
      </c>
      <c r="C260" s="18">
        <v>46402</v>
      </c>
      <c r="D260" s="18">
        <v>23361</v>
      </c>
      <c r="E260" s="18">
        <v>17446</v>
      </c>
      <c r="F260" s="18">
        <v>31334</v>
      </c>
      <c r="G260" s="18">
        <v>11716</v>
      </c>
      <c r="H260" s="18">
        <v>15015</v>
      </c>
      <c r="I260" s="18">
        <v>6563</v>
      </c>
      <c r="J260" s="19">
        <v>26514</v>
      </c>
      <c r="K260" s="18">
        <v>19888</v>
      </c>
      <c r="L260" s="18">
        <v>2856</v>
      </c>
      <c r="M260" s="18">
        <v>2880</v>
      </c>
      <c r="N260" s="18">
        <v>4096</v>
      </c>
      <c r="O260" s="18">
        <v>3622</v>
      </c>
      <c r="P260" s="18">
        <v>4426</v>
      </c>
      <c r="Q260" s="18">
        <v>9025</v>
      </c>
      <c r="R260" s="18">
        <v>5324</v>
      </c>
      <c r="S260" s="18">
        <v>3092</v>
      </c>
      <c r="T260" s="18">
        <v>3863</v>
      </c>
      <c r="U260" s="18">
        <v>2393</v>
      </c>
      <c r="V260" s="18">
        <v>2368</v>
      </c>
      <c r="W260" s="18">
        <v>3356</v>
      </c>
      <c r="X260" s="18">
        <v>3837</v>
      </c>
    </row>
    <row r="261" spans="1:24" ht="13.8" x14ac:dyDescent="0.3">
      <c r="A261" s="17">
        <v>41760</v>
      </c>
      <c r="B261" s="18">
        <v>139318</v>
      </c>
      <c r="C261" s="18">
        <v>48385</v>
      </c>
      <c r="D261" s="18">
        <v>24268</v>
      </c>
      <c r="E261" s="18">
        <v>17978</v>
      </c>
      <c r="F261" s="18">
        <v>31268</v>
      </c>
      <c r="G261" s="18">
        <v>11447</v>
      </c>
      <c r="H261" s="18">
        <v>15808</v>
      </c>
      <c r="I261" s="18">
        <v>7387</v>
      </c>
      <c r="J261" s="19">
        <v>27409</v>
      </c>
      <c r="K261" s="18">
        <v>20976</v>
      </c>
      <c r="L261" s="18">
        <v>2879</v>
      </c>
      <c r="M261" s="18">
        <v>2742</v>
      </c>
      <c r="N261" s="18">
        <v>4074</v>
      </c>
      <c r="O261" s="18">
        <v>4045</v>
      </c>
      <c r="P261" s="18">
        <v>4830</v>
      </c>
      <c r="Q261" s="18">
        <v>9222</v>
      </c>
      <c r="R261" s="18">
        <v>5436</v>
      </c>
      <c r="S261" s="18">
        <v>2894</v>
      </c>
      <c r="T261" s="18">
        <v>3580</v>
      </c>
      <c r="U261" s="18">
        <v>2454</v>
      </c>
      <c r="V261" s="18">
        <v>2519</v>
      </c>
      <c r="W261" s="18">
        <v>3638</v>
      </c>
      <c r="X261" s="18">
        <v>3911</v>
      </c>
    </row>
    <row r="262" spans="1:24" ht="13.8" x14ac:dyDescent="0.3">
      <c r="A262" s="17">
        <v>41791</v>
      </c>
      <c r="B262" s="18">
        <v>139757</v>
      </c>
      <c r="C262" s="18">
        <v>47656</v>
      </c>
      <c r="D262" s="18">
        <v>24612</v>
      </c>
      <c r="E262" s="18">
        <v>18401</v>
      </c>
      <c r="F262" s="18">
        <v>32395</v>
      </c>
      <c r="G262" s="18">
        <v>12182</v>
      </c>
      <c r="H262" s="18">
        <v>15584</v>
      </c>
      <c r="I262" s="18">
        <v>6719</v>
      </c>
      <c r="J262" s="19">
        <v>27580</v>
      </c>
      <c r="K262" s="18">
        <v>20076</v>
      </c>
      <c r="L262" s="18">
        <v>3313</v>
      </c>
      <c r="M262" s="18">
        <v>2784</v>
      </c>
      <c r="N262" s="18">
        <v>4374</v>
      </c>
      <c r="O262" s="18">
        <v>3898</v>
      </c>
      <c r="P262" s="18">
        <v>4598</v>
      </c>
      <c r="Q262" s="18">
        <v>9353</v>
      </c>
      <c r="R262" s="18">
        <v>5646</v>
      </c>
      <c r="S262" s="18">
        <v>3689</v>
      </c>
      <c r="T262" s="18">
        <v>3881</v>
      </c>
      <c r="U262" s="18">
        <v>2478</v>
      </c>
      <c r="V262" s="18">
        <v>2134</v>
      </c>
      <c r="W262" s="18">
        <v>3545</v>
      </c>
      <c r="X262" s="18">
        <v>3669</v>
      </c>
    </row>
    <row r="263" spans="1:24" ht="13.8" x14ac:dyDescent="0.3">
      <c r="A263" s="17">
        <v>41821</v>
      </c>
      <c r="B263" s="18">
        <v>134508</v>
      </c>
      <c r="C263" s="18">
        <v>46930</v>
      </c>
      <c r="D263" s="18">
        <v>23451</v>
      </c>
      <c r="E263" s="18">
        <v>17047</v>
      </c>
      <c r="F263" s="18">
        <v>30659</v>
      </c>
      <c r="G263" s="18">
        <v>10736</v>
      </c>
      <c r="H263" s="18">
        <v>15346</v>
      </c>
      <c r="I263" s="18">
        <v>6490</v>
      </c>
      <c r="J263" s="19">
        <v>26164</v>
      </c>
      <c r="K263" s="18">
        <v>20766</v>
      </c>
      <c r="L263" s="18">
        <v>2928</v>
      </c>
      <c r="M263" s="18">
        <v>2457</v>
      </c>
      <c r="N263" s="18">
        <v>3982</v>
      </c>
      <c r="O263" s="18">
        <v>3686</v>
      </c>
      <c r="P263" s="18">
        <v>5136</v>
      </c>
      <c r="Q263" s="18">
        <v>9288</v>
      </c>
      <c r="R263" s="18">
        <v>5451</v>
      </c>
      <c r="S263" s="18">
        <v>2498</v>
      </c>
      <c r="T263" s="18">
        <v>3679</v>
      </c>
      <c r="U263" s="18">
        <v>2338</v>
      </c>
      <c r="V263" s="18">
        <v>2222</v>
      </c>
      <c r="W263" s="18">
        <v>3592</v>
      </c>
      <c r="X263" s="18">
        <v>3658</v>
      </c>
    </row>
    <row r="264" spans="1:24" ht="13.8" x14ac:dyDescent="0.3">
      <c r="A264" s="17">
        <v>41852</v>
      </c>
      <c r="B264" s="18">
        <v>138347</v>
      </c>
      <c r="C264" s="18">
        <v>46782</v>
      </c>
      <c r="D264" s="18">
        <v>23644</v>
      </c>
      <c r="E264" s="18">
        <v>17556</v>
      </c>
      <c r="F264" s="18">
        <v>33019</v>
      </c>
      <c r="G264" s="18">
        <v>11656</v>
      </c>
      <c r="H264" s="18">
        <v>16593</v>
      </c>
      <c r="I264" s="18">
        <v>7399</v>
      </c>
      <c r="J264" s="19">
        <v>26445</v>
      </c>
      <c r="K264" s="18">
        <v>20337</v>
      </c>
      <c r="L264" s="18">
        <v>3151</v>
      </c>
      <c r="M264" s="18">
        <v>2843</v>
      </c>
      <c r="N264" s="18">
        <v>4199</v>
      </c>
      <c r="O264" s="18">
        <v>4048</v>
      </c>
      <c r="P264" s="18">
        <v>4742</v>
      </c>
      <c r="Q264" s="18">
        <v>9631</v>
      </c>
      <c r="R264" s="18">
        <v>6333</v>
      </c>
      <c r="S264" s="18">
        <v>3107</v>
      </c>
      <c r="T264" s="18">
        <v>3825</v>
      </c>
      <c r="U264" s="18">
        <v>2693</v>
      </c>
      <c r="V264" s="18">
        <v>2031</v>
      </c>
      <c r="W264" s="18">
        <v>3739</v>
      </c>
      <c r="X264" s="18">
        <v>4227</v>
      </c>
    </row>
    <row r="265" spans="1:24" ht="13.8" x14ac:dyDescent="0.3">
      <c r="A265" s="17">
        <v>41883</v>
      </c>
      <c r="B265" s="18">
        <v>134160</v>
      </c>
      <c r="C265" s="18">
        <v>46707</v>
      </c>
      <c r="D265" s="18">
        <v>22097</v>
      </c>
      <c r="E265" s="18">
        <v>16195</v>
      </c>
      <c r="F265" s="18">
        <v>32514</v>
      </c>
      <c r="G265" s="18">
        <v>12228</v>
      </c>
      <c r="H265" s="18">
        <v>15455</v>
      </c>
      <c r="I265" s="18">
        <v>7322</v>
      </c>
      <c r="J265" s="19">
        <v>26684</v>
      </c>
      <c r="K265" s="18">
        <v>20023</v>
      </c>
      <c r="L265" s="18">
        <v>2723</v>
      </c>
      <c r="M265" s="18">
        <v>2330</v>
      </c>
      <c r="N265" s="18">
        <v>4077</v>
      </c>
      <c r="O265" s="18">
        <v>3232</v>
      </c>
      <c r="P265" s="18">
        <v>4504</v>
      </c>
      <c r="Q265" s="18">
        <v>9327</v>
      </c>
      <c r="R265" s="18">
        <v>5405</v>
      </c>
      <c r="S265" s="18">
        <v>4164</v>
      </c>
      <c r="T265" s="18">
        <v>3473</v>
      </c>
      <c r="U265" s="18">
        <v>2424</v>
      </c>
      <c r="V265" s="18">
        <v>2168</v>
      </c>
      <c r="W265" s="18">
        <v>3587</v>
      </c>
      <c r="X265" s="18">
        <v>4333</v>
      </c>
    </row>
    <row r="266" spans="1:24" ht="13.8" x14ac:dyDescent="0.3">
      <c r="A266" s="17">
        <v>41913</v>
      </c>
      <c r="B266" s="18">
        <v>146716</v>
      </c>
      <c r="C266" s="18">
        <v>50613</v>
      </c>
      <c r="D266" s="18">
        <v>23968</v>
      </c>
      <c r="E266" s="18">
        <v>17758</v>
      </c>
      <c r="F266" s="18">
        <v>36852</v>
      </c>
      <c r="G266" s="18">
        <v>13015</v>
      </c>
      <c r="H266" s="18">
        <v>15980</v>
      </c>
      <c r="I266" s="18">
        <v>7816</v>
      </c>
      <c r="J266" s="19">
        <v>28356</v>
      </c>
      <c r="K266" s="18">
        <v>22257</v>
      </c>
      <c r="L266" s="18">
        <v>3178</v>
      </c>
      <c r="M266" s="18">
        <v>2830</v>
      </c>
      <c r="N266" s="18">
        <v>3988</v>
      </c>
      <c r="O266" s="18">
        <v>3472</v>
      </c>
      <c r="P266" s="18">
        <v>4799</v>
      </c>
      <c r="Q266" s="18">
        <v>12690</v>
      </c>
      <c r="R266" s="18">
        <v>5619</v>
      </c>
      <c r="S266" s="18">
        <v>3959</v>
      </c>
      <c r="T266" s="18">
        <v>3559</v>
      </c>
      <c r="U266" s="18">
        <v>2957</v>
      </c>
      <c r="V266" s="18">
        <v>2540</v>
      </c>
      <c r="W266" s="18">
        <v>3880</v>
      </c>
      <c r="X266" s="18">
        <v>4371</v>
      </c>
    </row>
    <row r="267" spans="1:24" ht="13.8" x14ac:dyDescent="0.3">
      <c r="A267" s="17">
        <v>41944</v>
      </c>
      <c r="B267" s="18">
        <v>136113</v>
      </c>
      <c r="C267" s="18">
        <v>45110</v>
      </c>
      <c r="D267" s="18">
        <v>22128</v>
      </c>
      <c r="E267" s="18">
        <v>16552</v>
      </c>
      <c r="F267" s="18">
        <v>33816</v>
      </c>
      <c r="G267" s="18">
        <v>11618</v>
      </c>
      <c r="H267" s="18">
        <v>15305</v>
      </c>
      <c r="I267" s="18">
        <v>6908</v>
      </c>
      <c r="J267" s="19">
        <v>25388</v>
      </c>
      <c r="K267" s="18">
        <v>19722</v>
      </c>
      <c r="L267" s="18">
        <v>2917</v>
      </c>
      <c r="M267" s="18">
        <v>2326</v>
      </c>
      <c r="N267" s="18">
        <v>3996</v>
      </c>
      <c r="O267" s="18">
        <v>3811</v>
      </c>
      <c r="P267" s="18">
        <v>4220</v>
      </c>
      <c r="Q267" s="18">
        <v>12190</v>
      </c>
      <c r="R267" s="18">
        <v>5072</v>
      </c>
      <c r="S267" s="18">
        <v>3328</v>
      </c>
      <c r="T267" s="18">
        <v>3504</v>
      </c>
      <c r="U267" s="18">
        <v>2595</v>
      </c>
      <c r="V267" s="18">
        <v>2190</v>
      </c>
      <c r="W267" s="18">
        <v>3197</v>
      </c>
      <c r="X267" s="18">
        <v>3863</v>
      </c>
    </row>
    <row r="268" spans="1:24" ht="13.8" x14ac:dyDescent="0.3">
      <c r="A268" s="17">
        <v>41974</v>
      </c>
      <c r="B268" s="18">
        <v>134334.13</v>
      </c>
      <c r="C268" s="18">
        <v>43294.82</v>
      </c>
      <c r="D268" s="18">
        <v>22146.73</v>
      </c>
      <c r="E268" s="18">
        <v>16122.8</v>
      </c>
      <c r="F268" s="18">
        <v>34985.040000000001</v>
      </c>
      <c r="G268" s="18">
        <v>11962.55</v>
      </c>
      <c r="H268" s="18">
        <v>15015.04</v>
      </c>
      <c r="I268" s="18">
        <v>7782.7</v>
      </c>
      <c r="J268" s="19">
        <v>24405.68</v>
      </c>
      <c r="K268" s="18">
        <v>18889.150000000001</v>
      </c>
      <c r="L268" s="18">
        <v>2575.3200000000002</v>
      </c>
      <c r="M268" s="18">
        <v>2511.7199999999998</v>
      </c>
      <c r="N268" s="18">
        <v>3774.54</v>
      </c>
      <c r="O268" s="18">
        <v>3637.82</v>
      </c>
      <c r="P268" s="18">
        <v>4615.38</v>
      </c>
      <c r="Q268" s="18">
        <v>12231.41</v>
      </c>
      <c r="R268" s="18">
        <v>5778.46</v>
      </c>
      <c r="S268" s="18">
        <v>3298.22</v>
      </c>
      <c r="T268" s="18">
        <v>3823.12</v>
      </c>
      <c r="U268" s="18">
        <v>2464.23</v>
      </c>
      <c r="V268" s="18">
        <v>2376.9699999999998</v>
      </c>
      <c r="W268" s="18">
        <v>3137.14</v>
      </c>
      <c r="X268" s="18">
        <v>3991.49</v>
      </c>
    </row>
    <row r="269" spans="1:24" ht="13.8" x14ac:dyDescent="0.3">
      <c r="A269" s="17">
        <v>42005</v>
      </c>
      <c r="B269" s="18">
        <v>122269.75999999999</v>
      </c>
      <c r="C269" s="18">
        <v>41607.11</v>
      </c>
      <c r="D269" s="18">
        <v>22265.69</v>
      </c>
      <c r="E269" s="18">
        <v>16607.07</v>
      </c>
      <c r="F269" s="18">
        <v>29617.59</v>
      </c>
      <c r="G269" s="18">
        <v>10402.719999999999</v>
      </c>
      <c r="H269" s="18">
        <v>12749.84</v>
      </c>
      <c r="I269" s="18">
        <v>5613.89</v>
      </c>
      <c r="J269" s="19">
        <v>22463.57</v>
      </c>
      <c r="K269" s="18">
        <v>19143.54</v>
      </c>
      <c r="L269" s="18">
        <v>2878.38</v>
      </c>
      <c r="M269" s="18">
        <v>2577.13</v>
      </c>
      <c r="N269" s="18">
        <v>3743.66</v>
      </c>
      <c r="O269" s="18">
        <v>3227.9</v>
      </c>
      <c r="P269" s="18">
        <v>4423.32</v>
      </c>
      <c r="Q269" s="18">
        <v>9552</v>
      </c>
      <c r="R269" s="18">
        <v>5116.74</v>
      </c>
      <c r="S269" s="18">
        <v>2863.25</v>
      </c>
      <c r="T269" s="18">
        <v>3318.45</v>
      </c>
      <c r="U269" s="18">
        <v>2302.36</v>
      </c>
      <c r="V269" s="18">
        <v>1918.66</v>
      </c>
      <c r="W269" s="18">
        <v>2833.38</v>
      </c>
      <c r="X269" s="18">
        <v>3161.94</v>
      </c>
    </row>
    <row r="270" spans="1:24" ht="13.8" x14ac:dyDescent="0.3">
      <c r="A270" s="17">
        <v>42036</v>
      </c>
      <c r="B270" s="18">
        <v>119113.85</v>
      </c>
      <c r="C270" s="18">
        <v>39976.019999999997</v>
      </c>
      <c r="D270" s="18">
        <v>22269.1</v>
      </c>
      <c r="E270" s="18">
        <v>16682.55</v>
      </c>
      <c r="F270" s="18">
        <v>28589.599999999999</v>
      </c>
      <c r="G270" s="18">
        <v>10639.75</v>
      </c>
      <c r="H270" s="18">
        <v>12514.72</v>
      </c>
      <c r="I270" s="18">
        <v>5832.46</v>
      </c>
      <c r="J270" s="19">
        <v>21848.959999999999</v>
      </c>
      <c r="K270" s="18">
        <v>18127.05</v>
      </c>
      <c r="L270" s="18">
        <v>2651.09</v>
      </c>
      <c r="M270" s="18">
        <v>2385.04</v>
      </c>
      <c r="N270" s="18">
        <v>4071.53</v>
      </c>
      <c r="O270" s="18">
        <v>3295.46</v>
      </c>
      <c r="P270" s="18">
        <v>4380.6499999999996</v>
      </c>
      <c r="Q270" s="18">
        <v>8699.84</v>
      </c>
      <c r="R270" s="18">
        <v>5040.3500000000004</v>
      </c>
      <c r="S270" s="18">
        <v>3498.44</v>
      </c>
      <c r="T270" s="18">
        <v>3309.53</v>
      </c>
      <c r="U270" s="18">
        <v>2026.67</v>
      </c>
      <c r="V270" s="18">
        <v>1805.12</v>
      </c>
      <c r="W270" s="18">
        <v>2837.47</v>
      </c>
      <c r="X270" s="18">
        <v>3629.37</v>
      </c>
    </row>
    <row r="271" spans="1:24" ht="13.8" x14ac:dyDescent="0.3">
      <c r="A271" s="17">
        <v>42064</v>
      </c>
      <c r="B271" s="18">
        <v>134642</v>
      </c>
      <c r="C271" s="18">
        <v>45340</v>
      </c>
      <c r="D271" s="18">
        <v>24135</v>
      </c>
      <c r="E271" s="18">
        <v>18227</v>
      </c>
      <c r="F271" s="18">
        <v>32542</v>
      </c>
      <c r="G271" s="18">
        <v>11814</v>
      </c>
      <c r="H271" s="18">
        <v>13703</v>
      </c>
      <c r="I271" s="18">
        <v>6347</v>
      </c>
      <c r="J271" s="19">
        <v>25505</v>
      </c>
      <c r="K271" s="18">
        <v>19836</v>
      </c>
      <c r="L271" s="18">
        <v>2906</v>
      </c>
      <c r="M271" s="18">
        <v>2617</v>
      </c>
      <c r="N271" s="18">
        <v>4668</v>
      </c>
      <c r="O271" s="18">
        <v>3875</v>
      </c>
      <c r="P271" s="18">
        <v>4470</v>
      </c>
      <c r="Q271" s="18">
        <v>9882</v>
      </c>
      <c r="R271" s="18">
        <v>5716</v>
      </c>
      <c r="S271" s="18">
        <v>3086</v>
      </c>
      <c r="T271" s="18">
        <v>4031</v>
      </c>
      <c r="U271" s="18">
        <v>2703</v>
      </c>
      <c r="V271" s="18">
        <v>1987</v>
      </c>
      <c r="W271" s="18">
        <v>2829</v>
      </c>
      <c r="X271" s="18">
        <v>3587</v>
      </c>
    </row>
    <row r="272" spans="1:24" ht="13.8" x14ac:dyDescent="0.3">
      <c r="A272" s="17">
        <v>42095</v>
      </c>
      <c r="B272" s="18">
        <v>129242</v>
      </c>
      <c r="C272" s="18">
        <v>44442</v>
      </c>
      <c r="D272" s="18">
        <v>23632</v>
      </c>
      <c r="E272" s="18">
        <v>17919</v>
      </c>
      <c r="F272" s="18">
        <v>31254</v>
      </c>
      <c r="G272" s="18">
        <v>11700</v>
      </c>
      <c r="H272" s="18">
        <v>12754</v>
      </c>
      <c r="I272" s="18">
        <v>5909</v>
      </c>
      <c r="J272" s="19">
        <v>24444</v>
      </c>
      <c r="K272" s="18">
        <v>19998</v>
      </c>
      <c r="L272" s="18">
        <v>2971</v>
      </c>
      <c r="M272" s="18">
        <v>2769</v>
      </c>
      <c r="N272" s="18">
        <v>4276</v>
      </c>
      <c r="O272" s="18">
        <v>3961</v>
      </c>
      <c r="P272" s="18">
        <v>4417</v>
      </c>
      <c r="Q272" s="18">
        <v>9307</v>
      </c>
      <c r="R272" s="18">
        <v>5593</v>
      </c>
      <c r="S272" s="18">
        <v>2976</v>
      </c>
      <c r="T272" s="18">
        <v>4119</v>
      </c>
      <c r="U272" s="18">
        <v>2472</v>
      </c>
      <c r="V272" s="18">
        <v>2135</v>
      </c>
      <c r="W272" s="18">
        <v>2974</v>
      </c>
      <c r="X272" s="18">
        <v>3185</v>
      </c>
    </row>
    <row r="273" spans="1:24" ht="13.8" x14ac:dyDescent="0.3">
      <c r="A273" s="17">
        <v>42125</v>
      </c>
      <c r="B273" s="18">
        <v>128631</v>
      </c>
      <c r="C273" s="18">
        <v>44365</v>
      </c>
      <c r="D273" s="18">
        <v>23316</v>
      </c>
      <c r="E273" s="18">
        <v>16782</v>
      </c>
      <c r="F273" s="18">
        <v>30023</v>
      </c>
      <c r="G273" s="18">
        <v>11041</v>
      </c>
      <c r="H273" s="18">
        <v>14058</v>
      </c>
      <c r="I273" s="18">
        <v>5879</v>
      </c>
      <c r="J273" s="19">
        <v>24759</v>
      </c>
      <c r="K273" s="18">
        <v>19607</v>
      </c>
      <c r="L273" s="18">
        <v>2952</v>
      </c>
      <c r="M273" s="18">
        <v>2638</v>
      </c>
      <c r="N273" s="18">
        <v>4031</v>
      </c>
      <c r="O273" s="18">
        <v>3293</v>
      </c>
      <c r="P273" s="18">
        <v>5283</v>
      </c>
      <c r="Q273" s="18">
        <v>8763</v>
      </c>
      <c r="R273" s="18">
        <v>5428</v>
      </c>
      <c r="S273" s="18">
        <v>2564</v>
      </c>
      <c r="T273" s="18">
        <v>3701</v>
      </c>
      <c r="U273" s="18">
        <v>2441</v>
      </c>
      <c r="V273" s="18">
        <v>2333</v>
      </c>
      <c r="W273" s="18">
        <v>2916</v>
      </c>
      <c r="X273" s="18">
        <v>3147</v>
      </c>
    </row>
    <row r="274" spans="1:24" ht="13.8" x14ac:dyDescent="0.3">
      <c r="A274" s="17">
        <v>42156</v>
      </c>
      <c r="B274" s="18">
        <v>131557</v>
      </c>
      <c r="C274" s="18">
        <v>45247</v>
      </c>
      <c r="D274" s="18">
        <v>22967</v>
      </c>
      <c r="E274" s="18">
        <v>16452</v>
      </c>
      <c r="F274" s="18">
        <v>31895</v>
      </c>
      <c r="G274" s="18">
        <v>12155</v>
      </c>
      <c r="H274" s="18">
        <v>13469</v>
      </c>
      <c r="I274" s="18">
        <v>6391</v>
      </c>
      <c r="J274" s="19">
        <v>24799</v>
      </c>
      <c r="K274" s="18">
        <v>20449</v>
      </c>
      <c r="L274" s="18">
        <v>2925</v>
      </c>
      <c r="M274" s="18">
        <v>2589</v>
      </c>
      <c r="N274" s="18">
        <v>4066</v>
      </c>
      <c r="O274" s="18">
        <v>2993</v>
      </c>
      <c r="P274" s="18">
        <v>5304</v>
      </c>
      <c r="Q274" s="18">
        <v>9622</v>
      </c>
      <c r="R274" s="18">
        <v>5228</v>
      </c>
      <c r="S274" s="18">
        <v>3214</v>
      </c>
      <c r="T274" s="18">
        <v>3726</v>
      </c>
      <c r="U274" s="18">
        <v>2464</v>
      </c>
      <c r="V274" s="18">
        <v>2689</v>
      </c>
      <c r="W274" s="18">
        <v>2962</v>
      </c>
      <c r="X274" s="18">
        <v>3601</v>
      </c>
    </row>
    <row r="275" spans="1:24" ht="13.8" x14ac:dyDescent="0.3">
      <c r="A275" s="17">
        <v>42186</v>
      </c>
      <c r="B275" s="18">
        <v>124925</v>
      </c>
      <c r="C275" s="18">
        <v>43955</v>
      </c>
      <c r="D275" s="18">
        <v>21630</v>
      </c>
      <c r="E275" s="18">
        <v>15899</v>
      </c>
      <c r="F275" s="18">
        <v>30464</v>
      </c>
      <c r="G275" s="18">
        <v>10544</v>
      </c>
      <c r="H275" s="18">
        <v>12412</v>
      </c>
      <c r="I275" s="18">
        <v>6389</v>
      </c>
      <c r="J275" s="19">
        <v>22881</v>
      </c>
      <c r="K275" s="18">
        <v>21074</v>
      </c>
      <c r="L275" s="18">
        <v>2732</v>
      </c>
      <c r="M275" s="18">
        <v>2616</v>
      </c>
      <c r="N275" s="18">
        <v>4070</v>
      </c>
      <c r="O275" s="18">
        <v>3005</v>
      </c>
      <c r="P275" s="18">
        <v>4557</v>
      </c>
      <c r="Q275" s="18">
        <v>9514</v>
      </c>
      <c r="R275" s="18">
        <v>5274</v>
      </c>
      <c r="S275" s="18">
        <v>2560</v>
      </c>
      <c r="T275" s="18">
        <v>3680</v>
      </c>
      <c r="U275" s="18">
        <v>2195</v>
      </c>
      <c r="V275" s="18">
        <v>2108</v>
      </c>
      <c r="W275" s="18">
        <v>2409</v>
      </c>
      <c r="X275" s="18">
        <v>3703</v>
      </c>
    </row>
    <row r="276" spans="1:24" ht="13.8" x14ac:dyDescent="0.3">
      <c r="A276" s="17">
        <v>42217</v>
      </c>
      <c r="B276" s="18">
        <v>123243</v>
      </c>
      <c r="C276" s="18">
        <v>42567</v>
      </c>
      <c r="D276" s="18">
        <v>21081</v>
      </c>
      <c r="E276" s="18">
        <v>15529</v>
      </c>
      <c r="F276" s="18">
        <v>30476</v>
      </c>
      <c r="G276" s="18">
        <v>10902</v>
      </c>
      <c r="H276" s="18">
        <v>13071</v>
      </c>
      <c r="I276" s="18">
        <v>5662</v>
      </c>
      <c r="J276" s="19">
        <v>23030</v>
      </c>
      <c r="K276" s="18">
        <v>19537</v>
      </c>
      <c r="L276" s="18">
        <v>2773</v>
      </c>
      <c r="M276" s="18">
        <v>2329</v>
      </c>
      <c r="N276" s="18">
        <v>3921</v>
      </c>
      <c r="O276" s="18">
        <v>3118</v>
      </c>
      <c r="P276" s="18">
        <v>4430</v>
      </c>
      <c r="Q276" s="18">
        <v>9169</v>
      </c>
      <c r="R276" s="18">
        <v>5439</v>
      </c>
      <c r="S276" s="18">
        <v>2658</v>
      </c>
      <c r="T276" s="18">
        <v>3711</v>
      </c>
      <c r="U276" s="18">
        <v>2480</v>
      </c>
      <c r="V276" s="18">
        <v>2037</v>
      </c>
      <c r="W276" s="18">
        <v>2538</v>
      </c>
      <c r="X276" s="18">
        <v>2896</v>
      </c>
    </row>
    <row r="277" spans="1:24" ht="13.8" x14ac:dyDescent="0.3">
      <c r="A277" s="17">
        <v>42248</v>
      </c>
      <c r="B277" s="18">
        <v>125168</v>
      </c>
      <c r="C277" s="18">
        <v>42518</v>
      </c>
      <c r="D277" s="18">
        <v>22766</v>
      </c>
      <c r="E277" s="18">
        <v>16826</v>
      </c>
      <c r="F277" s="18">
        <v>31179</v>
      </c>
      <c r="G277" s="18">
        <v>12370</v>
      </c>
      <c r="H277" s="18">
        <v>12274</v>
      </c>
      <c r="I277" s="18">
        <v>6805</v>
      </c>
      <c r="J277" s="19">
        <v>23032</v>
      </c>
      <c r="K277" s="18">
        <v>19486</v>
      </c>
      <c r="L277" s="18">
        <v>2962</v>
      </c>
      <c r="M277" s="18">
        <v>2291</v>
      </c>
      <c r="N277" s="18">
        <v>4253</v>
      </c>
      <c r="O277" s="18">
        <v>3222</v>
      </c>
      <c r="P277" s="18">
        <v>4699</v>
      </c>
      <c r="Q277" s="18">
        <v>9424</v>
      </c>
      <c r="R277" s="18">
        <v>4670</v>
      </c>
      <c r="S277" s="18">
        <v>4438</v>
      </c>
      <c r="T277" s="18">
        <v>3594</v>
      </c>
      <c r="U277" s="18">
        <v>2266</v>
      </c>
      <c r="V277" s="18">
        <v>2056</v>
      </c>
      <c r="W277" s="18">
        <v>2575</v>
      </c>
      <c r="X277" s="18">
        <v>4013</v>
      </c>
    </row>
    <row r="278" spans="1:24" ht="13.8" x14ac:dyDescent="0.3">
      <c r="A278" s="17">
        <v>42278</v>
      </c>
      <c r="B278" s="18">
        <v>131063</v>
      </c>
      <c r="C278" s="18">
        <v>45007</v>
      </c>
      <c r="D278" s="18">
        <v>24303</v>
      </c>
      <c r="E278" s="18">
        <v>17689</v>
      </c>
      <c r="F278" s="18">
        <v>33324</v>
      </c>
      <c r="G278" s="18">
        <v>11859</v>
      </c>
      <c r="H278" s="18">
        <v>12542</v>
      </c>
      <c r="I278" s="18">
        <v>5649</v>
      </c>
      <c r="J278" s="19">
        <v>23843</v>
      </c>
      <c r="K278" s="18">
        <v>21164</v>
      </c>
      <c r="L278" s="18">
        <v>2974</v>
      </c>
      <c r="M278" s="18">
        <v>2603</v>
      </c>
      <c r="N278" s="18">
        <v>4750</v>
      </c>
      <c r="O278" s="18">
        <v>3299</v>
      </c>
      <c r="P278" s="18">
        <v>5339</v>
      </c>
      <c r="Q278" s="18">
        <v>11410</v>
      </c>
      <c r="R278" s="18">
        <v>5212</v>
      </c>
      <c r="S278" s="18">
        <v>2969</v>
      </c>
      <c r="T278" s="18">
        <v>3515</v>
      </c>
      <c r="U278" s="18">
        <v>2483</v>
      </c>
      <c r="V278" s="18">
        <v>2863</v>
      </c>
      <c r="W278" s="18">
        <v>2230</v>
      </c>
      <c r="X278" s="18">
        <v>3267</v>
      </c>
    </row>
    <row r="279" spans="1:24" ht="13.8" x14ac:dyDescent="0.3">
      <c r="A279" s="17">
        <v>42309</v>
      </c>
      <c r="B279" s="18">
        <v>120885</v>
      </c>
      <c r="C279" s="18">
        <v>41136</v>
      </c>
      <c r="D279" s="18">
        <v>22055</v>
      </c>
      <c r="E279" s="18">
        <v>16321</v>
      </c>
      <c r="F279" s="18">
        <v>30503</v>
      </c>
      <c r="G279" s="18">
        <v>10524</v>
      </c>
      <c r="H279" s="18">
        <v>11641</v>
      </c>
      <c r="I279" s="18">
        <v>6459</v>
      </c>
      <c r="J279" s="19">
        <v>22267</v>
      </c>
      <c r="K279" s="18">
        <v>18869</v>
      </c>
      <c r="L279" s="18">
        <v>3005</v>
      </c>
      <c r="M279" s="18">
        <v>2331</v>
      </c>
      <c r="N279" s="18">
        <v>4110</v>
      </c>
      <c r="O279" s="18">
        <v>3427</v>
      </c>
      <c r="P279" s="18">
        <v>4526</v>
      </c>
      <c r="Q279" s="18">
        <v>10618</v>
      </c>
      <c r="R279" s="18">
        <v>4944</v>
      </c>
      <c r="S279" s="18">
        <v>2956</v>
      </c>
      <c r="T279" s="18">
        <v>3350</v>
      </c>
      <c r="U279" s="18">
        <v>2147</v>
      </c>
      <c r="V279" s="18">
        <v>2029</v>
      </c>
      <c r="W279" s="18">
        <v>2226</v>
      </c>
      <c r="X279" s="18">
        <v>5060</v>
      </c>
    </row>
    <row r="280" spans="1:24" ht="13.8" x14ac:dyDescent="0.3">
      <c r="A280" s="17">
        <v>42339</v>
      </c>
      <c r="B280" s="18">
        <v>120518</v>
      </c>
      <c r="C280" s="18">
        <v>40231</v>
      </c>
      <c r="D280" s="18">
        <v>21782</v>
      </c>
      <c r="E280" s="18">
        <v>16195</v>
      </c>
      <c r="F280" s="18">
        <v>30559</v>
      </c>
      <c r="G280" s="18">
        <v>11308</v>
      </c>
      <c r="H280" s="18">
        <v>11591</v>
      </c>
      <c r="I280" s="18">
        <v>5828</v>
      </c>
      <c r="J280" s="19">
        <v>21714</v>
      </c>
      <c r="K280" s="18">
        <v>18517</v>
      </c>
      <c r="L280" s="18">
        <v>2466</v>
      </c>
      <c r="M280" s="18">
        <v>2451</v>
      </c>
      <c r="N280" s="18">
        <v>4001</v>
      </c>
      <c r="O280" s="18">
        <v>3503</v>
      </c>
      <c r="P280" s="18">
        <v>4317</v>
      </c>
      <c r="Q280" s="18">
        <v>10122</v>
      </c>
      <c r="R280" s="18">
        <v>4760</v>
      </c>
      <c r="S280" s="18">
        <v>3396</v>
      </c>
      <c r="T280" s="18">
        <v>3393</v>
      </c>
      <c r="U280" s="18">
        <v>2563</v>
      </c>
      <c r="V280" s="18">
        <v>1934</v>
      </c>
      <c r="W280" s="18">
        <v>2398</v>
      </c>
      <c r="X280" s="18">
        <v>3487</v>
      </c>
    </row>
    <row r="281" spans="1:24" ht="13.8" x14ac:dyDescent="0.3">
      <c r="A281" s="17">
        <v>42370</v>
      </c>
      <c r="B281" s="18">
        <v>108704</v>
      </c>
      <c r="C281" s="18">
        <v>37694</v>
      </c>
      <c r="D281" s="18">
        <v>20455</v>
      </c>
      <c r="E281" s="18">
        <v>15457</v>
      </c>
      <c r="F281" s="18">
        <v>27013</v>
      </c>
      <c r="G281" s="18">
        <v>10020</v>
      </c>
      <c r="H281" s="18">
        <v>10597</v>
      </c>
      <c r="I281" s="18">
        <v>5221</v>
      </c>
      <c r="J281" s="19">
        <v>19628</v>
      </c>
      <c r="K281" s="18">
        <v>18066</v>
      </c>
      <c r="L281" s="18">
        <v>2581</v>
      </c>
      <c r="M281" s="18">
        <v>2244</v>
      </c>
      <c r="N281" s="18">
        <v>3697</v>
      </c>
      <c r="O281" s="18">
        <v>2663</v>
      </c>
      <c r="P281" s="18">
        <v>3920</v>
      </c>
      <c r="Q281" s="18">
        <v>8202.7999999999993</v>
      </c>
      <c r="R281" s="18">
        <v>4702</v>
      </c>
      <c r="S281" s="18">
        <v>2673</v>
      </c>
      <c r="T281" s="18">
        <v>3187</v>
      </c>
      <c r="U281" s="18">
        <v>2028</v>
      </c>
      <c r="V281" s="18">
        <v>2132</v>
      </c>
      <c r="W281" s="18">
        <v>2087</v>
      </c>
      <c r="X281" s="18">
        <v>3542</v>
      </c>
    </row>
    <row r="282" spans="1:24" ht="13.8" x14ac:dyDescent="0.3">
      <c r="A282" s="17">
        <v>42401</v>
      </c>
      <c r="B282" s="18">
        <v>114242</v>
      </c>
      <c r="C282" s="18">
        <v>39085</v>
      </c>
      <c r="D282" s="18">
        <v>22534</v>
      </c>
      <c r="E282" s="18">
        <v>17140</v>
      </c>
      <c r="F282" s="18">
        <v>27025</v>
      </c>
      <c r="G282" s="18">
        <v>10140</v>
      </c>
      <c r="H282" s="18">
        <v>10302</v>
      </c>
      <c r="I282" s="18">
        <v>6722</v>
      </c>
      <c r="J282" s="19">
        <v>20859</v>
      </c>
      <c r="K282" s="18">
        <v>18226</v>
      </c>
      <c r="L282" s="18">
        <v>2794</v>
      </c>
      <c r="M282" s="18">
        <v>2363</v>
      </c>
      <c r="N282" s="18">
        <v>4188</v>
      </c>
      <c r="O282" s="18">
        <v>3479</v>
      </c>
      <c r="P282" s="18">
        <v>4187</v>
      </c>
      <c r="Q282" s="18">
        <v>8070.1</v>
      </c>
      <c r="R282" s="18">
        <v>4976</v>
      </c>
      <c r="S282" s="18">
        <v>3206</v>
      </c>
      <c r="T282" s="18">
        <v>3086</v>
      </c>
      <c r="U282" s="18">
        <v>1982</v>
      </c>
      <c r="V282" s="18">
        <v>1866</v>
      </c>
      <c r="W282" s="18">
        <v>2006</v>
      </c>
      <c r="X282" s="18">
        <v>4077</v>
      </c>
    </row>
    <row r="283" spans="1:24" ht="13.8" x14ac:dyDescent="0.3">
      <c r="A283" s="17">
        <v>42430</v>
      </c>
      <c r="B283" s="18">
        <v>125734</v>
      </c>
      <c r="C283" s="18">
        <v>42526</v>
      </c>
      <c r="D283" s="18">
        <v>24522</v>
      </c>
      <c r="E283" s="18">
        <v>17951</v>
      </c>
      <c r="F283" s="18">
        <v>29091</v>
      </c>
      <c r="G283" s="18">
        <v>10338</v>
      </c>
      <c r="H283" s="18">
        <v>11917</v>
      </c>
      <c r="I283" s="18">
        <v>6985</v>
      </c>
      <c r="J283" s="19">
        <v>23258</v>
      </c>
      <c r="K283" s="18">
        <v>19268</v>
      </c>
      <c r="L283" s="18">
        <v>2811</v>
      </c>
      <c r="M283" s="18">
        <v>2977</v>
      </c>
      <c r="N283" s="18">
        <v>4418</v>
      </c>
      <c r="O283" s="18">
        <v>3497</v>
      </c>
      <c r="P283" s="18">
        <v>5260</v>
      </c>
      <c r="Q283" s="18">
        <v>8916.2999999999993</v>
      </c>
      <c r="R283" s="18">
        <v>5374</v>
      </c>
      <c r="S283" s="18">
        <v>2702</v>
      </c>
      <c r="T283" s="18">
        <v>3490</v>
      </c>
      <c r="U283" s="18">
        <v>2136</v>
      </c>
      <c r="V283" s="18">
        <v>2002</v>
      </c>
      <c r="W283" s="18">
        <v>2320</v>
      </c>
      <c r="X283" s="18">
        <v>4755</v>
      </c>
    </row>
    <row r="284" spans="1:24" ht="13.8" x14ac:dyDescent="0.3">
      <c r="A284" s="17">
        <v>42461</v>
      </c>
      <c r="B284" s="18">
        <v>119265</v>
      </c>
      <c r="C284" s="18">
        <v>42650</v>
      </c>
      <c r="D284" s="18">
        <v>22995</v>
      </c>
      <c r="E284" s="18">
        <v>16635</v>
      </c>
      <c r="F284" s="18">
        <v>27049</v>
      </c>
      <c r="G284" s="18">
        <v>0</v>
      </c>
      <c r="H284" s="18">
        <v>10911</v>
      </c>
      <c r="I284" s="18">
        <v>5268</v>
      </c>
      <c r="J284" s="19">
        <v>23359</v>
      </c>
      <c r="K284" s="18">
        <v>19290</v>
      </c>
      <c r="L284" s="18">
        <v>2737</v>
      </c>
      <c r="M284" s="18">
        <v>2785</v>
      </c>
      <c r="N284" s="18">
        <v>4021</v>
      </c>
      <c r="O284" s="18">
        <v>3477</v>
      </c>
      <c r="P284" s="18">
        <v>5037</v>
      </c>
      <c r="Q284" s="18">
        <v>8672.7000000000007</v>
      </c>
      <c r="R284" s="18">
        <v>4691</v>
      </c>
      <c r="S284" s="18">
        <v>2214</v>
      </c>
      <c r="T284" s="18">
        <v>2957</v>
      </c>
      <c r="U284" s="18">
        <v>2233</v>
      </c>
      <c r="V284" s="18">
        <v>1962</v>
      </c>
      <c r="W284" s="18">
        <v>2245</v>
      </c>
      <c r="X284" s="18">
        <v>3306</v>
      </c>
    </row>
    <row r="285" spans="1:24" ht="13.8" x14ac:dyDescent="0.3">
      <c r="A285" s="17">
        <v>42491</v>
      </c>
      <c r="B285" s="18">
        <v>119938</v>
      </c>
      <c r="C285" s="18">
        <v>42063</v>
      </c>
      <c r="D285" s="18">
        <v>22048</v>
      </c>
      <c r="E285" s="18">
        <v>16344</v>
      </c>
      <c r="F285" s="18">
        <v>28531</v>
      </c>
      <c r="G285" s="18">
        <v>0</v>
      </c>
      <c r="H285" s="18">
        <v>11611</v>
      </c>
      <c r="I285" s="18">
        <v>5175</v>
      </c>
      <c r="J285" s="19">
        <v>23080</v>
      </c>
      <c r="K285" s="18">
        <v>18983</v>
      </c>
      <c r="L285" s="18">
        <v>2734</v>
      </c>
      <c r="M285" s="18">
        <v>2453</v>
      </c>
      <c r="N285" s="18">
        <v>4074</v>
      </c>
      <c r="O285" s="18">
        <v>3232</v>
      </c>
      <c r="P285" s="18">
        <v>4247</v>
      </c>
      <c r="Q285" s="18">
        <v>8539.9</v>
      </c>
      <c r="R285" s="18">
        <v>5224</v>
      </c>
      <c r="S285" s="18">
        <v>2425</v>
      </c>
      <c r="T285" s="18">
        <v>3675</v>
      </c>
      <c r="U285" s="18">
        <v>2273</v>
      </c>
      <c r="V285" s="18">
        <v>2186</v>
      </c>
      <c r="W285" s="18">
        <v>2615</v>
      </c>
      <c r="X285" s="18">
        <v>3355</v>
      </c>
    </row>
    <row r="286" spans="1:24" ht="13.8" x14ac:dyDescent="0.3">
      <c r="A286" s="17">
        <v>42522</v>
      </c>
      <c r="B286" s="18">
        <v>125578</v>
      </c>
      <c r="C286" s="18">
        <v>43677</v>
      </c>
      <c r="D286" s="18">
        <v>23871</v>
      </c>
      <c r="E286" s="18">
        <v>17634</v>
      </c>
      <c r="F286" s="18">
        <v>29824</v>
      </c>
      <c r="G286" s="18">
        <v>0</v>
      </c>
      <c r="H286" s="18">
        <v>11681</v>
      </c>
      <c r="I286" s="18">
        <v>5523</v>
      </c>
      <c r="J286" s="19">
        <v>24258</v>
      </c>
      <c r="K286" s="18">
        <v>19420</v>
      </c>
      <c r="L286" s="18">
        <v>3351</v>
      </c>
      <c r="M286" s="18">
        <v>2555</v>
      </c>
      <c r="N286" s="18">
        <v>3957</v>
      </c>
      <c r="O286" s="18">
        <v>3798</v>
      </c>
      <c r="P286" s="18">
        <v>5021</v>
      </c>
      <c r="Q286" s="18">
        <v>8838.7999999999993</v>
      </c>
      <c r="R286" s="18">
        <v>5161</v>
      </c>
      <c r="S286" s="18">
        <v>3295</v>
      </c>
      <c r="T286" s="18">
        <v>3681</v>
      </c>
      <c r="U286" s="18">
        <v>2223</v>
      </c>
      <c r="V286" s="18">
        <v>2245</v>
      </c>
      <c r="W286" s="18">
        <v>2460</v>
      </c>
      <c r="X286" s="18">
        <v>3938</v>
      </c>
    </row>
    <row r="287" spans="1:24" ht="13.8" x14ac:dyDescent="0.3">
      <c r="A287" s="17">
        <v>42552</v>
      </c>
      <c r="B287" s="18">
        <v>116085</v>
      </c>
      <c r="C287" s="18">
        <v>39171</v>
      </c>
      <c r="D287" s="18">
        <v>21480</v>
      </c>
      <c r="E287" s="18">
        <v>15839</v>
      </c>
      <c r="F287" s="18">
        <v>28902</v>
      </c>
      <c r="G287" s="18">
        <v>0</v>
      </c>
      <c r="H287" s="18">
        <v>11320</v>
      </c>
      <c r="I287" s="18">
        <v>5536</v>
      </c>
      <c r="J287" s="19">
        <v>20925</v>
      </c>
      <c r="K287" s="18">
        <v>18246</v>
      </c>
      <c r="L287" s="18">
        <v>2537</v>
      </c>
      <c r="M287" s="18">
        <v>2851</v>
      </c>
      <c r="N287" s="18">
        <v>4001</v>
      </c>
      <c r="O287" s="18">
        <v>3120</v>
      </c>
      <c r="P287" s="18">
        <v>4546</v>
      </c>
      <c r="Q287" s="18">
        <v>9128.1</v>
      </c>
      <c r="R287" s="18">
        <v>5168</v>
      </c>
      <c r="S287" s="18">
        <v>2325</v>
      </c>
      <c r="T287" s="18">
        <v>3508</v>
      </c>
      <c r="U287" s="18">
        <v>2177</v>
      </c>
      <c r="V287" s="18">
        <v>2066</v>
      </c>
      <c r="W287" s="18">
        <v>2591</v>
      </c>
      <c r="X287" s="18">
        <v>3817</v>
      </c>
    </row>
    <row r="288" spans="1:24" ht="13.8" x14ac:dyDescent="0.3">
      <c r="A288" s="17">
        <v>42583</v>
      </c>
      <c r="B288" s="18">
        <v>123111</v>
      </c>
      <c r="C288" s="18">
        <v>43228</v>
      </c>
      <c r="D288" s="18">
        <v>21863</v>
      </c>
      <c r="E288" s="18">
        <v>16021</v>
      </c>
      <c r="F288" s="18">
        <v>29771</v>
      </c>
      <c r="G288" s="18">
        <v>0</v>
      </c>
      <c r="H288" s="18">
        <v>11702</v>
      </c>
      <c r="I288" s="18">
        <v>6051</v>
      </c>
      <c r="J288" s="19">
        <v>23268</v>
      </c>
      <c r="K288" s="18">
        <v>19960</v>
      </c>
      <c r="L288" s="18">
        <v>2457</v>
      </c>
      <c r="M288" s="18">
        <v>2295</v>
      </c>
      <c r="N288" s="18">
        <v>4143</v>
      </c>
      <c r="O288" s="18">
        <v>3472</v>
      </c>
      <c r="P288" s="18">
        <v>4677</v>
      </c>
      <c r="Q288" s="18">
        <v>9370.4</v>
      </c>
      <c r="R288" s="18">
        <v>5465</v>
      </c>
      <c r="S288" s="18">
        <v>2849</v>
      </c>
      <c r="T288" s="18">
        <v>3518</v>
      </c>
      <c r="U288" s="18">
        <v>2114</v>
      </c>
      <c r="V288" s="18">
        <v>1949</v>
      </c>
      <c r="W288" s="18">
        <v>2952</v>
      </c>
      <c r="X288" s="18">
        <v>3186</v>
      </c>
    </row>
    <row r="289" spans="1:24" ht="13.8" x14ac:dyDescent="0.3">
      <c r="A289" s="17">
        <v>42614</v>
      </c>
      <c r="B289" s="18">
        <v>124921</v>
      </c>
      <c r="C289" s="18">
        <v>42353</v>
      </c>
      <c r="D289" s="18">
        <v>23232</v>
      </c>
      <c r="E289" s="18">
        <v>16821</v>
      </c>
      <c r="F289" s="18">
        <v>32221</v>
      </c>
      <c r="G289" s="18">
        <v>0</v>
      </c>
      <c r="H289" s="18">
        <v>11393</v>
      </c>
      <c r="I289" s="18">
        <v>5709</v>
      </c>
      <c r="J289" s="19">
        <v>22661</v>
      </c>
      <c r="K289" s="18">
        <v>19692</v>
      </c>
      <c r="L289" s="18">
        <v>2611</v>
      </c>
      <c r="M289" s="18">
        <v>2750</v>
      </c>
      <c r="N289" s="18">
        <v>4304</v>
      </c>
      <c r="O289" s="18">
        <v>3199</v>
      </c>
      <c r="P289" s="18">
        <v>5240</v>
      </c>
      <c r="Q289" s="18">
        <v>9520</v>
      </c>
      <c r="R289" s="18">
        <v>5628</v>
      </c>
      <c r="S289" s="18">
        <v>3848</v>
      </c>
      <c r="T289" s="18">
        <v>3656</v>
      </c>
      <c r="U289" s="18">
        <v>2327</v>
      </c>
      <c r="V289" s="18">
        <v>2606</v>
      </c>
      <c r="W289" s="18">
        <v>2626</v>
      </c>
      <c r="X289" s="18">
        <v>3698</v>
      </c>
    </row>
    <row r="290" spans="1:24" ht="13.8" x14ac:dyDescent="0.3">
      <c r="A290" s="17">
        <v>42644</v>
      </c>
      <c r="B290" s="18">
        <v>128619</v>
      </c>
      <c r="C290" s="18">
        <v>42754</v>
      </c>
      <c r="D290" s="18">
        <v>22975</v>
      </c>
      <c r="E290" s="18">
        <v>17139</v>
      </c>
      <c r="F290" s="18">
        <v>35412</v>
      </c>
      <c r="G290" s="18">
        <v>0</v>
      </c>
      <c r="H290" s="18">
        <v>11394</v>
      </c>
      <c r="I290" s="18">
        <v>5239</v>
      </c>
      <c r="J290" s="19">
        <v>22608</v>
      </c>
      <c r="K290" s="18">
        <v>20147</v>
      </c>
      <c r="L290" s="18">
        <v>2732</v>
      </c>
      <c r="M290" s="18">
        <v>2671</v>
      </c>
      <c r="N290" s="18">
        <v>4271</v>
      </c>
      <c r="O290" s="18">
        <v>3365</v>
      </c>
      <c r="P290" s="18">
        <v>4583</v>
      </c>
      <c r="Q290" s="18">
        <v>12598.6</v>
      </c>
      <c r="R290" s="18">
        <v>5785</v>
      </c>
      <c r="S290" s="18">
        <v>3099</v>
      </c>
      <c r="T290" s="18">
        <v>3832</v>
      </c>
      <c r="U290" s="18">
        <v>2554</v>
      </c>
      <c r="V290" s="18">
        <v>2339</v>
      </c>
      <c r="W290" s="18">
        <v>2651</v>
      </c>
      <c r="X290" s="18">
        <v>3412</v>
      </c>
    </row>
    <row r="291" spans="1:24" ht="13.8" x14ac:dyDescent="0.3">
      <c r="A291" s="17">
        <v>42675</v>
      </c>
      <c r="B291" s="18">
        <v>123483</v>
      </c>
      <c r="C291" s="18">
        <v>41184</v>
      </c>
      <c r="D291" s="18">
        <v>20796</v>
      </c>
      <c r="E291" s="18">
        <v>15323</v>
      </c>
      <c r="F291" s="18">
        <v>32893</v>
      </c>
      <c r="G291" s="18">
        <v>0</v>
      </c>
      <c r="H291" s="18">
        <v>11897</v>
      </c>
      <c r="I291" s="18">
        <v>5632</v>
      </c>
      <c r="J291" s="19">
        <v>21669</v>
      </c>
      <c r="K291" s="18">
        <v>19515</v>
      </c>
      <c r="L291" s="18">
        <v>2395</v>
      </c>
      <c r="M291" s="18">
        <v>2258</v>
      </c>
      <c r="N291" s="18">
        <v>3881</v>
      </c>
      <c r="O291" s="18">
        <v>3069</v>
      </c>
      <c r="P291" s="18">
        <v>4317</v>
      </c>
      <c r="Q291" s="18">
        <v>12039.5</v>
      </c>
      <c r="R291" s="18">
        <v>5439</v>
      </c>
      <c r="S291" s="18">
        <v>3206</v>
      </c>
      <c r="T291" s="18">
        <v>3434</v>
      </c>
      <c r="U291" s="18">
        <v>2425</v>
      </c>
      <c r="V291" s="18">
        <v>2031</v>
      </c>
      <c r="W291" s="18">
        <v>3035</v>
      </c>
      <c r="X291" s="18">
        <v>3581</v>
      </c>
    </row>
    <row r="292" spans="1:24" ht="13.8" x14ac:dyDescent="0.3">
      <c r="A292" s="17">
        <v>42705</v>
      </c>
      <c r="B292" s="18">
        <v>126945</v>
      </c>
      <c r="C292" s="18">
        <v>40271</v>
      </c>
      <c r="D292" s="18">
        <v>22965</v>
      </c>
      <c r="E292" s="18">
        <v>17332</v>
      </c>
      <c r="F292" s="18">
        <v>34314</v>
      </c>
      <c r="G292" s="18">
        <v>0</v>
      </c>
      <c r="H292" s="18">
        <v>11579</v>
      </c>
      <c r="I292" s="18">
        <v>7160</v>
      </c>
      <c r="J292" s="19">
        <v>21161</v>
      </c>
      <c r="K292" s="18">
        <v>19110</v>
      </c>
      <c r="L292" s="18">
        <v>2393</v>
      </c>
      <c r="M292" s="18">
        <v>2922</v>
      </c>
      <c r="N292" s="18">
        <v>4364</v>
      </c>
      <c r="O292" s="18">
        <v>3422</v>
      </c>
      <c r="P292" s="18">
        <v>4315</v>
      </c>
      <c r="Q292" s="18">
        <v>11648.3</v>
      </c>
      <c r="R292" s="18">
        <v>5667</v>
      </c>
      <c r="S292" s="18">
        <v>3016</v>
      </c>
      <c r="T292" s="18">
        <v>4269</v>
      </c>
      <c r="U292" s="18">
        <v>2340</v>
      </c>
      <c r="V292" s="18">
        <v>2636</v>
      </c>
      <c r="W292" s="18">
        <v>2586</v>
      </c>
      <c r="X292" s="18">
        <v>4425</v>
      </c>
    </row>
    <row r="293" spans="1:24" ht="13.8" x14ac:dyDescent="0.3">
      <c r="A293" s="17">
        <v>42736</v>
      </c>
      <c r="B293" s="18">
        <v>118802</v>
      </c>
      <c r="C293" s="18">
        <v>40402</v>
      </c>
      <c r="D293" s="18">
        <v>21290</v>
      </c>
      <c r="E293" s="18">
        <v>16426</v>
      </c>
      <c r="F293" s="18">
        <v>30993</v>
      </c>
      <c r="G293" s="18">
        <v>0</v>
      </c>
      <c r="H293" s="18">
        <v>11990</v>
      </c>
      <c r="I293" s="18">
        <v>4066</v>
      </c>
      <c r="J293" s="19">
        <v>20869</v>
      </c>
      <c r="K293" s="18">
        <v>19534</v>
      </c>
      <c r="L293" s="18">
        <v>2327</v>
      </c>
      <c r="M293" s="18">
        <v>2436</v>
      </c>
      <c r="N293" s="18">
        <v>3899</v>
      </c>
      <c r="O293" s="18">
        <v>3182</v>
      </c>
      <c r="P293" s="18">
        <v>3732</v>
      </c>
      <c r="Q293" s="18">
        <v>9961.1</v>
      </c>
      <c r="R293" s="18">
        <v>5031</v>
      </c>
      <c r="S293" s="18">
        <v>3711</v>
      </c>
      <c r="T293" s="18">
        <v>3368</v>
      </c>
      <c r="U293" s="18">
        <v>2356</v>
      </c>
      <c r="V293" s="18">
        <v>2229</v>
      </c>
      <c r="W293" s="18">
        <v>2737</v>
      </c>
      <c r="X293" s="18">
        <v>2558</v>
      </c>
    </row>
    <row r="294" spans="1:24" ht="13.8" x14ac:dyDescent="0.3">
      <c r="A294" s="17">
        <v>42767</v>
      </c>
      <c r="B294" s="18">
        <v>119827</v>
      </c>
      <c r="C294" s="18">
        <v>39285</v>
      </c>
      <c r="D294" s="18">
        <v>22995</v>
      </c>
      <c r="E294" s="18">
        <v>17433</v>
      </c>
      <c r="F294" s="18">
        <v>31327</v>
      </c>
      <c r="G294" s="18">
        <v>0</v>
      </c>
      <c r="H294" s="18">
        <v>11160</v>
      </c>
      <c r="I294" s="18">
        <v>4512</v>
      </c>
      <c r="J294" s="19">
        <v>21138</v>
      </c>
      <c r="K294" s="18">
        <v>18147</v>
      </c>
      <c r="L294" s="18">
        <v>2409</v>
      </c>
      <c r="M294" s="18">
        <v>2503</v>
      </c>
      <c r="N294" s="18">
        <v>4233</v>
      </c>
      <c r="O294" s="18">
        <v>3447</v>
      </c>
      <c r="P294" s="18">
        <v>4378</v>
      </c>
      <c r="Q294" s="18">
        <v>9735.7999999999993</v>
      </c>
      <c r="R294" s="18">
        <v>5201</v>
      </c>
      <c r="S294" s="18">
        <v>4067</v>
      </c>
      <c r="T294" s="18">
        <v>3572</v>
      </c>
      <c r="U294" s="18">
        <v>2342</v>
      </c>
      <c r="V294" s="18">
        <v>2049</v>
      </c>
      <c r="W294" s="18">
        <v>2648</v>
      </c>
      <c r="X294" s="18">
        <v>2884</v>
      </c>
    </row>
    <row r="295" spans="1:24" ht="13.8" x14ac:dyDescent="0.3">
      <c r="A295" s="17">
        <v>42795</v>
      </c>
      <c r="B295" s="18">
        <v>136035</v>
      </c>
      <c r="C295" s="18">
        <v>45975</v>
      </c>
      <c r="D295" s="18">
        <v>25692</v>
      </c>
      <c r="E295" s="18">
        <v>19334</v>
      </c>
      <c r="F295" s="18">
        <v>33614</v>
      </c>
      <c r="G295" s="18">
        <v>0</v>
      </c>
      <c r="H295" s="18">
        <v>12930</v>
      </c>
      <c r="I295" s="18">
        <v>5569</v>
      </c>
      <c r="J295" s="19">
        <v>24953</v>
      </c>
      <c r="K295" s="18">
        <v>21022</v>
      </c>
      <c r="L295" s="18">
        <v>2766</v>
      </c>
      <c r="M295" s="18">
        <v>3508</v>
      </c>
      <c r="N295" s="18">
        <v>4820</v>
      </c>
      <c r="O295" s="18">
        <v>3761</v>
      </c>
      <c r="P295" s="18">
        <v>4965</v>
      </c>
      <c r="Q295" s="18">
        <v>9719.2000000000007</v>
      </c>
      <c r="R295" s="18">
        <v>5803</v>
      </c>
      <c r="S295" s="18">
        <v>3591</v>
      </c>
      <c r="T295" s="18">
        <v>4360</v>
      </c>
      <c r="U295" s="18">
        <v>2695</v>
      </c>
      <c r="V295" s="18">
        <v>2447</v>
      </c>
      <c r="W295" s="18">
        <v>2773</v>
      </c>
      <c r="X295" s="18">
        <v>3603</v>
      </c>
    </row>
    <row r="296" spans="1:24" ht="13.8" x14ac:dyDescent="0.3">
      <c r="A296" s="17">
        <v>42826</v>
      </c>
      <c r="B296" s="18">
        <v>124054</v>
      </c>
      <c r="C296" s="18">
        <v>41565</v>
      </c>
      <c r="D296" s="18">
        <v>22960</v>
      </c>
      <c r="E296" s="18">
        <v>17014</v>
      </c>
      <c r="F296" s="18">
        <v>32126</v>
      </c>
      <c r="G296" s="18">
        <v>0</v>
      </c>
      <c r="H296" s="18">
        <v>12016</v>
      </c>
      <c r="I296" s="18">
        <v>4896</v>
      </c>
      <c r="J296" s="19">
        <v>22701</v>
      </c>
      <c r="K296" s="18">
        <v>18864</v>
      </c>
      <c r="L296" s="18">
        <v>2445</v>
      </c>
      <c r="M296" s="18">
        <v>2759</v>
      </c>
      <c r="N296" s="18">
        <v>4179</v>
      </c>
      <c r="O296" s="18">
        <v>3742</v>
      </c>
      <c r="P296" s="18">
        <v>4721</v>
      </c>
      <c r="Q296" s="18">
        <v>9805.7000000000007</v>
      </c>
      <c r="R296" s="18">
        <v>5970</v>
      </c>
      <c r="S296" s="18">
        <v>2645</v>
      </c>
      <c r="T296" s="18">
        <v>4429</v>
      </c>
      <c r="U296" s="18">
        <v>2520</v>
      </c>
      <c r="V296" s="18">
        <v>2139</v>
      </c>
      <c r="W296" s="18">
        <v>2809</v>
      </c>
      <c r="X296" s="18">
        <v>2899</v>
      </c>
    </row>
    <row r="297" spans="1:24" ht="13.8" x14ac:dyDescent="0.3">
      <c r="A297" s="17">
        <v>42856</v>
      </c>
      <c r="B297" s="18">
        <v>128536</v>
      </c>
      <c r="C297" s="18">
        <v>44839</v>
      </c>
      <c r="D297" s="18">
        <v>23732</v>
      </c>
      <c r="E297" s="18">
        <v>17270</v>
      </c>
      <c r="F297" s="18">
        <v>31412</v>
      </c>
      <c r="G297" s="18">
        <v>0</v>
      </c>
      <c r="H297" s="18">
        <v>12509</v>
      </c>
      <c r="I297" s="18">
        <v>4941</v>
      </c>
      <c r="J297" s="19">
        <v>24963</v>
      </c>
      <c r="K297" s="18">
        <v>19877</v>
      </c>
      <c r="L297" s="18">
        <v>2480</v>
      </c>
      <c r="M297" s="18">
        <v>2566</v>
      </c>
      <c r="N297" s="18">
        <v>4489</v>
      </c>
      <c r="O297" s="18">
        <v>3526</v>
      </c>
      <c r="P297" s="18">
        <v>5030</v>
      </c>
      <c r="Q297" s="18">
        <v>9862.2000000000007</v>
      </c>
      <c r="R297" s="18">
        <v>5168</v>
      </c>
      <c r="S297" s="18">
        <v>2566</v>
      </c>
      <c r="T297" s="18">
        <v>4495</v>
      </c>
      <c r="U297" s="18">
        <v>2346</v>
      </c>
      <c r="V297" s="18">
        <v>1913</v>
      </c>
      <c r="W297" s="18">
        <v>3320</v>
      </c>
      <c r="X297" s="18">
        <v>2865</v>
      </c>
    </row>
    <row r="298" spans="1:24" ht="13.8" x14ac:dyDescent="0.3">
      <c r="A298" s="17">
        <v>42887</v>
      </c>
      <c r="B298" s="18">
        <v>133417</v>
      </c>
      <c r="C298" s="18">
        <v>46753</v>
      </c>
      <c r="D298" s="18">
        <v>23768</v>
      </c>
      <c r="E298" s="18">
        <v>17568</v>
      </c>
      <c r="F298" s="18">
        <v>33172</v>
      </c>
      <c r="G298" s="18">
        <v>0</v>
      </c>
      <c r="H298" s="18">
        <v>12376</v>
      </c>
      <c r="I298" s="18">
        <v>5283</v>
      </c>
      <c r="J298" s="19">
        <v>25403</v>
      </c>
      <c r="K298" s="18">
        <v>21351</v>
      </c>
      <c r="L298" s="18">
        <v>2720</v>
      </c>
      <c r="M298" s="18">
        <v>2553</v>
      </c>
      <c r="N298" s="18">
        <v>4496</v>
      </c>
      <c r="O298" s="18">
        <v>3493</v>
      </c>
      <c r="P298" s="18">
        <v>4676</v>
      </c>
      <c r="Q298" s="18">
        <v>9717.4</v>
      </c>
      <c r="R298" s="18">
        <v>5595</v>
      </c>
      <c r="S298" s="18">
        <v>4018</v>
      </c>
      <c r="T298" s="18">
        <v>4227</v>
      </c>
      <c r="U298" s="18">
        <v>2607</v>
      </c>
      <c r="V298" s="18">
        <v>2050</v>
      </c>
      <c r="W298" s="18">
        <v>2952</v>
      </c>
      <c r="X298" s="18">
        <v>3125</v>
      </c>
    </row>
    <row r="299" spans="1:24" ht="13.8" x14ac:dyDescent="0.3">
      <c r="A299" s="17">
        <v>42917</v>
      </c>
      <c r="B299" s="18">
        <v>122231</v>
      </c>
      <c r="C299" s="18">
        <v>41567</v>
      </c>
      <c r="D299" s="18">
        <v>21438</v>
      </c>
      <c r="E299" s="18">
        <v>15995</v>
      </c>
      <c r="F299" s="18">
        <v>31383</v>
      </c>
      <c r="G299" s="18">
        <v>0</v>
      </c>
      <c r="H299" s="18">
        <v>12815</v>
      </c>
      <c r="I299" s="18">
        <v>4907</v>
      </c>
      <c r="J299" s="19">
        <v>21829</v>
      </c>
      <c r="K299" s="18">
        <v>19738</v>
      </c>
      <c r="L299" s="18">
        <v>2312</v>
      </c>
      <c r="M299" s="18">
        <v>2506</v>
      </c>
      <c r="N299" s="18">
        <v>4168</v>
      </c>
      <c r="O299" s="18">
        <v>3511</v>
      </c>
      <c r="P299" s="18">
        <v>4049</v>
      </c>
      <c r="Q299" s="18">
        <v>9979.1</v>
      </c>
      <c r="R299" s="18">
        <v>5725</v>
      </c>
      <c r="S299" s="18">
        <v>2713</v>
      </c>
      <c r="T299" s="18">
        <v>4070</v>
      </c>
      <c r="U299" s="18">
        <v>2273</v>
      </c>
      <c r="V299" s="18">
        <v>1802</v>
      </c>
      <c r="W299" s="18">
        <v>3173</v>
      </c>
      <c r="X299" s="18">
        <v>2549</v>
      </c>
    </row>
    <row r="300" spans="1:24" ht="13.8" x14ac:dyDescent="0.3">
      <c r="A300" s="17">
        <v>42948</v>
      </c>
      <c r="B300" s="18">
        <v>129485</v>
      </c>
      <c r="C300" s="18">
        <v>45042</v>
      </c>
      <c r="D300" s="18">
        <v>23384</v>
      </c>
      <c r="E300" s="18">
        <v>17531</v>
      </c>
      <c r="F300" s="18">
        <v>32274</v>
      </c>
      <c r="G300" s="18">
        <v>0</v>
      </c>
      <c r="H300" s="18">
        <v>12802</v>
      </c>
      <c r="I300" s="18">
        <v>4275</v>
      </c>
      <c r="J300" s="19">
        <v>24173</v>
      </c>
      <c r="K300" s="18">
        <v>20869</v>
      </c>
      <c r="L300" s="18">
        <v>2527</v>
      </c>
      <c r="M300" s="18">
        <v>2942</v>
      </c>
      <c r="N300" s="18">
        <v>4474</v>
      </c>
      <c r="O300" s="18">
        <v>3432</v>
      </c>
      <c r="P300" s="18">
        <v>4565</v>
      </c>
      <c r="Q300" s="18">
        <v>10828.3</v>
      </c>
      <c r="R300" s="18">
        <v>5409</v>
      </c>
      <c r="S300" s="18">
        <v>2798</v>
      </c>
      <c r="T300" s="18">
        <v>3736</v>
      </c>
      <c r="U300" s="18">
        <v>2510</v>
      </c>
      <c r="V300" s="18">
        <v>1936</v>
      </c>
      <c r="W300" s="18">
        <v>3233</v>
      </c>
      <c r="X300" s="18">
        <v>2757</v>
      </c>
    </row>
    <row r="301" spans="1:24" ht="13.8" x14ac:dyDescent="0.3">
      <c r="A301" s="17">
        <v>42979</v>
      </c>
      <c r="B301" s="18">
        <v>130378</v>
      </c>
      <c r="C301" s="18">
        <v>44211</v>
      </c>
      <c r="D301" s="18">
        <v>24278</v>
      </c>
      <c r="E301" s="18">
        <v>17453</v>
      </c>
      <c r="F301" s="18">
        <v>33854</v>
      </c>
      <c r="G301" s="18">
        <v>0</v>
      </c>
      <c r="H301" s="18">
        <v>11594</v>
      </c>
      <c r="I301" s="18">
        <v>5421</v>
      </c>
      <c r="J301" s="19">
        <v>24123</v>
      </c>
      <c r="K301" s="18">
        <v>20087</v>
      </c>
      <c r="L301" s="18">
        <v>2364</v>
      </c>
      <c r="M301" s="18">
        <v>3116</v>
      </c>
      <c r="N301" s="18">
        <v>4663</v>
      </c>
      <c r="O301" s="18">
        <v>3367</v>
      </c>
      <c r="P301" s="18">
        <v>5517</v>
      </c>
      <c r="Q301" s="18">
        <v>10911.7</v>
      </c>
      <c r="R301" s="18">
        <v>5968</v>
      </c>
      <c r="S301" s="18">
        <v>4001</v>
      </c>
      <c r="T301" s="18">
        <v>3825</v>
      </c>
      <c r="U301" s="18">
        <v>2454</v>
      </c>
      <c r="V301" s="18">
        <v>2120</v>
      </c>
      <c r="W301" s="18">
        <v>3240</v>
      </c>
      <c r="X301" s="18">
        <v>3622</v>
      </c>
    </row>
    <row r="302" spans="1:24" ht="13.8" x14ac:dyDescent="0.3">
      <c r="A302" s="17">
        <v>43009</v>
      </c>
      <c r="B302" s="18">
        <v>136348</v>
      </c>
      <c r="C302" s="18">
        <v>45994</v>
      </c>
      <c r="D302" s="18">
        <v>25689</v>
      </c>
      <c r="E302" s="18">
        <v>19074</v>
      </c>
      <c r="F302" s="18">
        <v>35258</v>
      </c>
      <c r="G302" s="18">
        <v>0</v>
      </c>
      <c r="H302" s="18">
        <v>13591</v>
      </c>
      <c r="I302" s="18">
        <v>4569</v>
      </c>
      <c r="J302" s="19">
        <v>23882</v>
      </c>
      <c r="K302" s="18">
        <v>22112</v>
      </c>
      <c r="L302" s="18">
        <v>2816</v>
      </c>
      <c r="M302" s="18">
        <v>3088</v>
      </c>
      <c r="N302" s="18">
        <v>4711</v>
      </c>
      <c r="O302" s="18">
        <v>3761</v>
      </c>
      <c r="P302" s="18">
        <v>5081</v>
      </c>
      <c r="Q302" s="18">
        <v>12963.4</v>
      </c>
      <c r="R302" s="18">
        <v>5618</v>
      </c>
      <c r="S302" s="18">
        <v>3017</v>
      </c>
      <c r="T302" s="18">
        <v>3807</v>
      </c>
      <c r="U302" s="18">
        <v>2543</v>
      </c>
      <c r="V302" s="18">
        <v>2085</v>
      </c>
      <c r="W302" s="18">
        <v>3642</v>
      </c>
      <c r="X302" s="18">
        <v>2549</v>
      </c>
    </row>
    <row r="303" spans="1:24" ht="13.8" x14ac:dyDescent="0.3">
      <c r="A303" s="17">
        <v>43040</v>
      </c>
      <c r="B303" s="18">
        <v>135827</v>
      </c>
      <c r="C303" s="18">
        <v>46827</v>
      </c>
      <c r="D303" s="18">
        <v>23529</v>
      </c>
      <c r="E303" s="18">
        <v>17392</v>
      </c>
      <c r="F303" s="18">
        <v>35787</v>
      </c>
      <c r="G303" s="18">
        <v>0</v>
      </c>
      <c r="H303" s="18">
        <v>13270</v>
      </c>
      <c r="I303" s="18">
        <v>4894</v>
      </c>
      <c r="J303" s="19">
        <v>25156</v>
      </c>
      <c r="K303" s="18">
        <v>21671</v>
      </c>
      <c r="L303" s="18">
        <v>2394</v>
      </c>
      <c r="M303" s="18">
        <v>2937</v>
      </c>
      <c r="N303" s="18">
        <v>4474</v>
      </c>
      <c r="O303" s="18">
        <v>3333</v>
      </c>
      <c r="P303" s="18">
        <v>4815</v>
      </c>
      <c r="Q303" s="18">
        <v>12765</v>
      </c>
      <c r="R303" s="18">
        <v>5773</v>
      </c>
      <c r="S303" s="18">
        <v>3568</v>
      </c>
      <c r="T303" s="18">
        <v>3894</v>
      </c>
      <c r="U303" s="18">
        <v>2503</v>
      </c>
      <c r="V303" s="18">
        <v>2658</v>
      </c>
      <c r="W303" s="18">
        <v>3137</v>
      </c>
      <c r="X303" s="18">
        <v>3114</v>
      </c>
    </row>
    <row r="304" spans="1:24" ht="13.8" x14ac:dyDescent="0.3">
      <c r="A304" s="17">
        <v>43070</v>
      </c>
      <c r="B304" s="18">
        <v>136661</v>
      </c>
      <c r="C304" s="18">
        <v>42968</v>
      </c>
      <c r="D304" s="18">
        <v>24763</v>
      </c>
      <c r="E304" s="18">
        <v>18287</v>
      </c>
      <c r="F304" s="18">
        <v>38091</v>
      </c>
      <c r="G304" s="18">
        <v>0</v>
      </c>
      <c r="H304" s="18">
        <v>13175</v>
      </c>
      <c r="I304" s="18">
        <v>5828</v>
      </c>
      <c r="J304" s="19">
        <v>23250</v>
      </c>
      <c r="K304" s="18">
        <v>19718</v>
      </c>
      <c r="L304" s="18">
        <v>2351</v>
      </c>
      <c r="M304" s="18">
        <v>2667</v>
      </c>
      <c r="N304" s="18">
        <v>4886</v>
      </c>
      <c r="O304" s="18">
        <v>3677</v>
      </c>
      <c r="P304" s="18">
        <v>4800</v>
      </c>
      <c r="Q304" s="18">
        <v>13644.8</v>
      </c>
      <c r="R304" s="18">
        <v>6434</v>
      </c>
      <c r="S304" s="18">
        <v>3330</v>
      </c>
      <c r="T304" s="18">
        <v>4495</v>
      </c>
      <c r="U304" s="18">
        <v>2603</v>
      </c>
      <c r="V304" s="18">
        <v>2326</v>
      </c>
      <c r="W304" s="18">
        <v>3413</v>
      </c>
      <c r="X304" s="18">
        <v>4053</v>
      </c>
    </row>
    <row r="305" spans="1:24" ht="13.8" x14ac:dyDescent="0.3">
      <c r="A305" s="17">
        <v>43101</v>
      </c>
      <c r="B305" s="18">
        <v>125663</v>
      </c>
      <c r="C305" s="18">
        <v>44370</v>
      </c>
      <c r="D305" s="18">
        <v>23260</v>
      </c>
      <c r="E305" s="18">
        <v>17232</v>
      </c>
      <c r="F305" s="18">
        <v>31230</v>
      </c>
      <c r="G305" s="18">
        <v>0</v>
      </c>
      <c r="H305" s="18">
        <v>11935</v>
      </c>
      <c r="I305" s="18">
        <v>3614</v>
      </c>
      <c r="J305" s="19">
        <v>22567</v>
      </c>
      <c r="K305" s="18">
        <v>21803</v>
      </c>
      <c r="L305" s="18">
        <v>2353</v>
      </c>
      <c r="M305" s="18">
        <v>2364</v>
      </c>
      <c r="N305" s="18">
        <v>4403</v>
      </c>
      <c r="O305" s="18">
        <v>3677</v>
      </c>
      <c r="P305" s="18">
        <v>4780</v>
      </c>
      <c r="Q305" s="18">
        <v>9835.2999999999993</v>
      </c>
      <c r="R305" s="18">
        <v>5650</v>
      </c>
      <c r="S305" s="18">
        <v>2932</v>
      </c>
      <c r="T305" s="18">
        <v>3688</v>
      </c>
      <c r="U305" s="18">
        <v>2553</v>
      </c>
      <c r="V305" s="18">
        <v>2084</v>
      </c>
      <c r="W305" s="18">
        <v>2985</v>
      </c>
      <c r="X305" s="18">
        <v>2221</v>
      </c>
    </row>
    <row r="306" spans="1:24" ht="13.8" x14ac:dyDescent="0.3">
      <c r="A306" s="17">
        <v>43132</v>
      </c>
      <c r="B306" s="18">
        <v>128402</v>
      </c>
      <c r="C306" s="18">
        <v>43740</v>
      </c>
      <c r="D306" s="18">
        <v>24975</v>
      </c>
      <c r="E306" s="18">
        <v>17928</v>
      </c>
      <c r="F306" s="18">
        <v>32121</v>
      </c>
      <c r="G306" s="18">
        <v>0</v>
      </c>
      <c r="H306" s="18">
        <v>12266</v>
      </c>
      <c r="I306" s="18">
        <v>4145</v>
      </c>
      <c r="J306" s="19">
        <v>23515</v>
      </c>
      <c r="K306" s="18">
        <v>20225</v>
      </c>
      <c r="L306" s="18">
        <v>2478</v>
      </c>
      <c r="M306" s="18">
        <v>2594</v>
      </c>
      <c r="N306" s="18">
        <v>4644</v>
      </c>
      <c r="O306" s="18">
        <v>3854</v>
      </c>
      <c r="P306" s="18">
        <v>5613</v>
      </c>
      <c r="Q306" s="18">
        <v>9806.1</v>
      </c>
      <c r="R306" s="18">
        <v>5313</v>
      </c>
      <c r="S306" s="18">
        <v>4014</v>
      </c>
      <c r="T306" s="18">
        <v>4292</v>
      </c>
      <c r="U306" s="18">
        <v>2309</v>
      </c>
      <c r="V306" s="18">
        <v>1903</v>
      </c>
      <c r="W306" s="18">
        <v>2950</v>
      </c>
      <c r="X306" s="18">
        <v>2519</v>
      </c>
    </row>
    <row r="307" spans="1:24" ht="13.8" x14ac:dyDescent="0.3">
      <c r="A307" s="17">
        <v>43160</v>
      </c>
      <c r="B307" s="18">
        <v>149702</v>
      </c>
      <c r="C307" s="18">
        <v>49043</v>
      </c>
      <c r="D307" s="18">
        <v>29848</v>
      </c>
      <c r="E307" s="18">
        <v>21122</v>
      </c>
      <c r="F307" s="18">
        <v>38178</v>
      </c>
      <c r="G307" s="18">
        <v>0</v>
      </c>
      <c r="H307" s="18">
        <v>13962</v>
      </c>
      <c r="I307" s="18">
        <v>5248</v>
      </c>
      <c r="J307" s="19">
        <v>27137</v>
      </c>
      <c r="K307" s="18">
        <v>21906</v>
      </c>
      <c r="L307" s="18">
        <v>2840</v>
      </c>
      <c r="M307" s="18">
        <v>3112</v>
      </c>
      <c r="N307" s="18">
        <v>5712</v>
      </c>
      <c r="O307" s="18">
        <v>4267</v>
      </c>
      <c r="P307" s="18">
        <v>6782</v>
      </c>
      <c r="Q307" s="18">
        <v>12382.1</v>
      </c>
      <c r="R307" s="18">
        <v>6498</v>
      </c>
      <c r="S307" s="18">
        <v>3765</v>
      </c>
      <c r="T307" s="18">
        <v>5086</v>
      </c>
      <c r="U307" s="18">
        <v>2929</v>
      </c>
      <c r="V307" s="18">
        <v>2426</v>
      </c>
      <c r="W307" s="18">
        <v>3312</v>
      </c>
      <c r="X307" s="18">
        <v>2883</v>
      </c>
    </row>
    <row r="308" spans="1:24" ht="13.8" x14ac:dyDescent="0.3">
      <c r="A308" s="17">
        <v>43191</v>
      </c>
      <c r="B308" s="18">
        <v>138247</v>
      </c>
      <c r="C308" s="18">
        <v>48110</v>
      </c>
      <c r="D308" s="18">
        <v>26805</v>
      </c>
      <c r="E308" s="18">
        <v>19636</v>
      </c>
      <c r="F308" s="18">
        <v>33350</v>
      </c>
      <c r="G308" s="18">
        <v>0</v>
      </c>
      <c r="H308" s="18">
        <v>13644</v>
      </c>
      <c r="I308" s="18">
        <v>4434</v>
      </c>
      <c r="J308" s="19">
        <v>25677</v>
      </c>
      <c r="K308" s="18">
        <v>22433</v>
      </c>
      <c r="L308" s="18">
        <v>2904</v>
      </c>
      <c r="M308" s="18">
        <v>3140</v>
      </c>
      <c r="N308" s="18">
        <v>4731</v>
      </c>
      <c r="O308" s="18">
        <v>4156</v>
      </c>
      <c r="P308" s="18">
        <v>5664</v>
      </c>
      <c r="Q308" s="18">
        <v>10268</v>
      </c>
      <c r="R308" s="18">
        <v>5818</v>
      </c>
      <c r="S308" s="18">
        <v>2664</v>
      </c>
      <c r="T308" s="18">
        <v>4294</v>
      </c>
      <c r="U308" s="18">
        <v>2943</v>
      </c>
      <c r="V308" s="18">
        <v>2406</v>
      </c>
      <c r="W308" s="18">
        <v>3123</v>
      </c>
      <c r="X308" s="18">
        <v>2849</v>
      </c>
    </row>
    <row r="309" spans="1:24" ht="13.8" x14ac:dyDescent="0.3">
      <c r="A309" s="17">
        <v>43221</v>
      </c>
      <c r="B309" s="18">
        <v>145329</v>
      </c>
      <c r="C309" s="18">
        <v>49557</v>
      </c>
      <c r="D309" s="18">
        <v>27969</v>
      </c>
      <c r="E309" s="18">
        <v>20365</v>
      </c>
      <c r="F309" s="18">
        <v>34943</v>
      </c>
      <c r="G309" s="18">
        <v>0</v>
      </c>
      <c r="H309" s="18">
        <v>14070</v>
      </c>
      <c r="I309" s="18">
        <v>5754</v>
      </c>
      <c r="J309" s="19">
        <v>26851</v>
      </c>
      <c r="K309" s="18">
        <v>22706</v>
      </c>
      <c r="L309" s="18">
        <v>2827</v>
      </c>
      <c r="M309" s="18">
        <v>3156</v>
      </c>
      <c r="N309" s="18">
        <v>5131</v>
      </c>
      <c r="O309" s="18">
        <v>3971</v>
      </c>
      <c r="P309" s="18">
        <v>5724</v>
      </c>
      <c r="Q309" s="18">
        <v>10610.8</v>
      </c>
      <c r="R309" s="18">
        <v>6164</v>
      </c>
      <c r="S309" s="18">
        <v>2855</v>
      </c>
      <c r="T309" s="18">
        <v>4853</v>
      </c>
      <c r="U309" s="18">
        <v>3277</v>
      </c>
      <c r="V309" s="18">
        <v>2254</v>
      </c>
      <c r="W309" s="18">
        <v>3214</v>
      </c>
      <c r="X309" s="18">
        <v>3425</v>
      </c>
    </row>
    <row r="310" spans="1:24" ht="13.8" x14ac:dyDescent="0.3">
      <c r="A310" s="17">
        <v>43252</v>
      </c>
      <c r="B310" s="18">
        <v>145794</v>
      </c>
      <c r="C310" s="18">
        <v>48395</v>
      </c>
      <c r="D310" s="18">
        <v>28362</v>
      </c>
      <c r="E310" s="18">
        <v>21104</v>
      </c>
      <c r="F310" s="18">
        <v>36555</v>
      </c>
      <c r="G310" s="18">
        <v>0</v>
      </c>
      <c r="H310" s="18">
        <v>13273</v>
      </c>
      <c r="I310" s="18">
        <v>5054</v>
      </c>
      <c r="J310" s="19">
        <v>26184</v>
      </c>
      <c r="K310" s="18">
        <v>22211</v>
      </c>
      <c r="L310" s="18">
        <v>2865</v>
      </c>
      <c r="M310" s="18">
        <v>3730</v>
      </c>
      <c r="N310" s="18">
        <v>4758</v>
      </c>
      <c r="O310" s="18">
        <v>4270</v>
      </c>
      <c r="P310" s="18">
        <v>5384</v>
      </c>
      <c r="Q310" s="18">
        <v>11115.6</v>
      </c>
      <c r="R310" s="18">
        <v>6226</v>
      </c>
      <c r="S310" s="18">
        <v>3465</v>
      </c>
      <c r="T310" s="18">
        <v>4853</v>
      </c>
      <c r="U310" s="18">
        <v>3043</v>
      </c>
      <c r="V310" s="18">
        <v>2492</v>
      </c>
      <c r="W310" s="18">
        <v>3365</v>
      </c>
      <c r="X310" s="18">
        <v>3221</v>
      </c>
    </row>
    <row r="311" spans="1:24" ht="13.8" x14ac:dyDescent="0.3">
      <c r="A311" s="17">
        <v>43282</v>
      </c>
      <c r="B311" s="18">
        <v>134086</v>
      </c>
      <c r="C311" s="18">
        <v>46221</v>
      </c>
      <c r="D311" s="18">
        <v>23903</v>
      </c>
      <c r="E311" s="18">
        <v>17669</v>
      </c>
      <c r="F311" s="18">
        <v>33887</v>
      </c>
      <c r="G311" s="18">
        <v>0</v>
      </c>
      <c r="H311" s="18">
        <v>13503</v>
      </c>
      <c r="I311" s="18">
        <v>4216</v>
      </c>
      <c r="J311" s="19">
        <v>23562</v>
      </c>
      <c r="K311" s="18">
        <v>22699</v>
      </c>
      <c r="L311" s="18">
        <v>2415</v>
      </c>
      <c r="M311" s="18">
        <v>2771</v>
      </c>
      <c r="N311" s="18">
        <v>4376</v>
      </c>
      <c r="O311" s="18">
        <v>3784</v>
      </c>
      <c r="P311" s="18">
        <v>4882</v>
      </c>
      <c r="Q311" s="18">
        <v>10261.700000000001</v>
      </c>
      <c r="R311" s="18">
        <v>6345</v>
      </c>
      <c r="S311" s="18">
        <v>2392</v>
      </c>
      <c r="T311" s="18">
        <v>4686</v>
      </c>
      <c r="U311" s="18">
        <v>2532</v>
      </c>
      <c r="V311" s="18">
        <v>2711</v>
      </c>
      <c r="W311" s="18">
        <v>3364</v>
      </c>
      <c r="X311" s="18">
        <v>2494</v>
      </c>
    </row>
    <row r="312" spans="1:24" ht="13.8" x14ac:dyDescent="0.3">
      <c r="A312" s="17">
        <v>43313</v>
      </c>
      <c r="B312" s="18">
        <v>140288</v>
      </c>
      <c r="C312" s="18">
        <v>47735</v>
      </c>
      <c r="D312" s="18">
        <v>25599</v>
      </c>
      <c r="E312" s="18">
        <v>19273</v>
      </c>
      <c r="F312" s="18">
        <v>33946</v>
      </c>
      <c r="G312" s="18">
        <v>0</v>
      </c>
      <c r="H312" s="18">
        <v>14113</v>
      </c>
      <c r="I312" s="18">
        <v>5178</v>
      </c>
      <c r="J312" s="19">
        <v>23522</v>
      </c>
      <c r="K312" s="18">
        <v>22431</v>
      </c>
      <c r="L312" s="18">
        <v>2570</v>
      </c>
      <c r="M312" s="18">
        <v>3071</v>
      </c>
      <c r="N312" s="18">
        <v>4790</v>
      </c>
      <c r="O312" s="18">
        <v>4028</v>
      </c>
      <c r="P312" s="18">
        <v>4873</v>
      </c>
      <c r="Q312" s="18">
        <v>9294.2999999999993</v>
      </c>
      <c r="R312" s="18">
        <v>6338</v>
      </c>
      <c r="S312" s="18">
        <v>2745</v>
      </c>
      <c r="T312" s="18">
        <v>4547</v>
      </c>
      <c r="U312" s="18">
        <v>2684</v>
      </c>
      <c r="V312" s="18">
        <v>2880</v>
      </c>
      <c r="W312" s="18">
        <v>3661</v>
      </c>
      <c r="X312" s="18">
        <v>3318</v>
      </c>
    </row>
    <row r="313" spans="1:24" ht="13.8" x14ac:dyDescent="0.3">
      <c r="A313" s="17">
        <v>43344</v>
      </c>
      <c r="B313" s="18">
        <v>139885</v>
      </c>
      <c r="C313" s="18">
        <v>46051</v>
      </c>
      <c r="D313" s="18">
        <v>27131</v>
      </c>
      <c r="E313" s="18">
        <v>19990</v>
      </c>
      <c r="F313" s="18">
        <v>35123</v>
      </c>
      <c r="G313" s="18">
        <v>0</v>
      </c>
      <c r="H313" s="18">
        <v>13169</v>
      </c>
      <c r="I313" s="18">
        <v>4920</v>
      </c>
      <c r="J313" s="19">
        <v>24591</v>
      </c>
      <c r="K313" s="18">
        <v>21460</v>
      </c>
      <c r="L313" s="18">
        <v>2548</v>
      </c>
      <c r="M313" s="18">
        <v>2958</v>
      </c>
      <c r="N313" s="18">
        <v>4938</v>
      </c>
      <c r="O313" s="18">
        <v>4165</v>
      </c>
      <c r="P313" s="18">
        <v>5575</v>
      </c>
      <c r="Q313" s="18">
        <v>9789.1</v>
      </c>
      <c r="R313" s="18">
        <v>6440</v>
      </c>
      <c r="S313" s="18">
        <v>3689</v>
      </c>
      <c r="T313" s="18">
        <v>4748</v>
      </c>
      <c r="U313" s="18">
        <v>2499</v>
      </c>
      <c r="V313" s="18">
        <v>2713</v>
      </c>
      <c r="W313" s="18">
        <v>3337</v>
      </c>
      <c r="X313" s="18">
        <v>3234</v>
      </c>
    </row>
    <row r="314" spans="1:24" ht="13.8" x14ac:dyDescent="0.3">
      <c r="A314" s="17">
        <v>43374</v>
      </c>
      <c r="B314" s="18">
        <v>147644</v>
      </c>
      <c r="C314" s="18">
        <v>50843</v>
      </c>
      <c r="D314" s="18">
        <v>27823</v>
      </c>
      <c r="E314" s="18">
        <v>20668</v>
      </c>
      <c r="F314" s="18">
        <v>34979</v>
      </c>
      <c r="G314" s="18">
        <v>0</v>
      </c>
      <c r="H314" s="18">
        <v>15288</v>
      </c>
      <c r="I314" s="18">
        <v>5050</v>
      </c>
      <c r="J314" s="19">
        <v>26136</v>
      </c>
      <c r="K314" s="18">
        <v>24707</v>
      </c>
      <c r="L314" s="18">
        <v>2649</v>
      </c>
      <c r="M314" s="18">
        <v>3399</v>
      </c>
      <c r="N314" s="18">
        <v>4829</v>
      </c>
      <c r="O314" s="18">
        <v>4583</v>
      </c>
      <c r="P314" s="18">
        <v>5481</v>
      </c>
      <c r="Q314" s="18">
        <v>9130.5</v>
      </c>
      <c r="R314" s="18">
        <v>6590</v>
      </c>
      <c r="S314" s="18">
        <v>2985</v>
      </c>
      <c r="T314" s="18">
        <v>5336</v>
      </c>
      <c r="U314" s="18">
        <v>2922</v>
      </c>
      <c r="V314" s="18">
        <v>2857</v>
      </c>
      <c r="W314" s="18">
        <v>3978</v>
      </c>
      <c r="X314" s="18">
        <v>3245</v>
      </c>
    </row>
    <row r="315" spans="1:24" ht="13.8" x14ac:dyDescent="0.3">
      <c r="A315" s="17">
        <v>43405</v>
      </c>
      <c r="B315" s="18">
        <v>141024</v>
      </c>
      <c r="C315" s="18">
        <v>47818</v>
      </c>
      <c r="D315" s="18">
        <v>26941</v>
      </c>
      <c r="E315" s="18">
        <v>19473</v>
      </c>
      <c r="F315" s="18">
        <v>33485</v>
      </c>
      <c r="G315" s="18">
        <v>0</v>
      </c>
      <c r="H315" s="18">
        <v>14890</v>
      </c>
      <c r="I315" s="18">
        <v>5821</v>
      </c>
      <c r="J315" s="19">
        <v>24827</v>
      </c>
      <c r="K315" s="18">
        <v>22991</v>
      </c>
      <c r="L315" s="18">
        <v>2451</v>
      </c>
      <c r="M315" s="18">
        <v>3093</v>
      </c>
      <c r="N315" s="18">
        <v>5002</v>
      </c>
      <c r="O315" s="18">
        <v>4412</v>
      </c>
      <c r="P315" s="18">
        <v>5937</v>
      </c>
      <c r="Q315" s="18">
        <v>8664.9</v>
      </c>
      <c r="R315" s="18">
        <v>6865</v>
      </c>
      <c r="S315" s="18">
        <v>3211</v>
      </c>
      <c r="T315" s="18">
        <v>4356</v>
      </c>
      <c r="U315" s="18">
        <v>2746</v>
      </c>
      <c r="V315" s="18">
        <v>2510</v>
      </c>
      <c r="W315" s="18">
        <v>2977</v>
      </c>
      <c r="X315" s="18">
        <v>3748</v>
      </c>
    </row>
    <row r="316" spans="1:24" ht="13.8" x14ac:dyDescent="0.3">
      <c r="A316" s="17">
        <v>43435</v>
      </c>
      <c r="B316" s="18">
        <v>134945</v>
      </c>
      <c r="C316" s="18">
        <v>41775</v>
      </c>
      <c r="D316" s="18">
        <v>26006</v>
      </c>
      <c r="E316" s="18">
        <v>18629</v>
      </c>
      <c r="F316" s="18">
        <v>34825</v>
      </c>
      <c r="G316" s="18">
        <v>0</v>
      </c>
      <c r="H316" s="18">
        <v>13668</v>
      </c>
      <c r="I316" s="18">
        <v>5525</v>
      </c>
      <c r="J316" s="19">
        <v>22336</v>
      </c>
      <c r="K316" s="18">
        <v>19439</v>
      </c>
      <c r="L316" s="18">
        <v>2515</v>
      </c>
      <c r="M316" s="18">
        <v>2938</v>
      </c>
      <c r="N316" s="18">
        <v>4339</v>
      </c>
      <c r="O316" s="18">
        <v>4223</v>
      </c>
      <c r="P316" s="18">
        <v>5534</v>
      </c>
      <c r="Q316" s="18">
        <v>9183</v>
      </c>
      <c r="R316" s="18">
        <v>6718</v>
      </c>
      <c r="S316" s="18">
        <v>2742</v>
      </c>
      <c r="T316" s="18">
        <v>5606</v>
      </c>
      <c r="U316" s="18">
        <v>2707</v>
      </c>
      <c r="V316" s="18">
        <v>3006</v>
      </c>
      <c r="W316" s="18">
        <v>3227</v>
      </c>
      <c r="X316" s="18">
        <v>3650</v>
      </c>
    </row>
    <row r="317" spans="1:24" ht="13.8" x14ac:dyDescent="0.3">
      <c r="A317" s="17">
        <v>43466</v>
      </c>
      <c r="B317" s="18">
        <v>130044</v>
      </c>
      <c r="C317" s="18">
        <v>44557</v>
      </c>
      <c r="D317" s="18">
        <v>27836</v>
      </c>
      <c r="E317" s="18">
        <v>20409</v>
      </c>
      <c r="F317" s="18">
        <v>28312</v>
      </c>
      <c r="G317" s="18">
        <v>0</v>
      </c>
      <c r="H317" s="18">
        <v>13593</v>
      </c>
      <c r="I317" s="18">
        <v>4080</v>
      </c>
      <c r="J317" s="19">
        <v>22643</v>
      </c>
      <c r="K317" s="18">
        <v>21914</v>
      </c>
      <c r="L317" s="18">
        <v>2784</v>
      </c>
      <c r="M317" s="18">
        <v>3153</v>
      </c>
      <c r="N317" s="18">
        <v>4974</v>
      </c>
      <c r="O317" s="18">
        <v>4630</v>
      </c>
      <c r="P317" s="18">
        <v>5857</v>
      </c>
      <c r="Q317" s="18">
        <v>7134</v>
      </c>
      <c r="R317" s="18">
        <v>6340</v>
      </c>
      <c r="S317" s="18">
        <v>2054</v>
      </c>
      <c r="T317" s="18">
        <v>3873</v>
      </c>
      <c r="U317" s="18">
        <v>2231</v>
      </c>
      <c r="V317" s="18">
        <v>2220</v>
      </c>
      <c r="W317" s="18">
        <v>3399</v>
      </c>
      <c r="X317" s="18">
        <v>2429</v>
      </c>
    </row>
    <row r="318" spans="1:24" ht="13.8" x14ac:dyDescent="0.3">
      <c r="A318" s="17">
        <v>43497</v>
      </c>
      <c r="B318" s="18">
        <v>131206</v>
      </c>
      <c r="C318" s="18">
        <v>43474</v>
      </c>
      <c r="D318" s="18">
        <v>28523</v>
      </c>
      <c r="E318" s="18">
        <v>20763</v>
      </c>
      <c r="F318" s="18">
        <v>30870</v>
      </c>
      <c r="G318" s="18">
        <v>0</v>
      </c>
      <c r="H318" s="18">
        <v>12033</v>
      </c>
      <c r="I318" s="18">
        <v>3947</v>
      </c>
      <c r="J318" s="19">
        <v>23120</v>
      </c>
      <c r="K318" s="18">
        <v>20210</v>
      </c>
      <c r="L318" s="18">
        <v>3188</v>
      </c>
      <c r="M318" s="18">
        <v>2981</v>
      </c>
      <c r="N318" s="18">
        <v>4901</v>
      </c>
      <c r="O318" s="18">
        <v>4118</v>
      </c>
      <c r="P318" s="18">
        <v>6027</v>
      </c>
      <c r="Q318" s="18">
        <v>8434</v>
      </c>
      <c r="R318" s="18">
        <v>5461</v>
      </c>
      <c r="S318" s="18">
        <v>3374</v>
      </c>
      <c r="T318" s="18">
        <v>4311</v>
      </c>
      <c r="U318" s="18">
        <v>2323</v>
      </c>
      <c r="V318" s="18">
        <v>2595</v>
      </c>
      <c r="W318" s="18">
        <v>2955</v>
      </c>
      <c r="X318" s="18">
        <v>2682</v>
      </c>
    </row>
    <row r="319" spans="1:24" ht="13.8" x14ac:dyDescent="0.3">
      <c r="A319" s="17">
        <v>43525</v>
      </c>
      <c r="B319" s="18">
        <v>148917</v>
      </c>
      <c r="C319" s="18">
        <v>48184</v>
      </c>
      <c r="D319" s="18">
        <v>30589</v>
      </c>
      <c r="E319" s="18">
        <v>22535</v>
      </c>
      <c r="F319" s="18">
        <v>35761</v>
      </c>
      <c r="G319" s="18">
        <v>0</v>
      </c>
      <c r="H319" s="18">
        <v>14138</v>
      </c>
      <c r="I319" s="18">
        <v>4945</v>
      </c>
      <c r="J319" s="19">
        <v>26354</v>
      </c>
      <c r="K319" s="18">
        <v>21830</v>
      </c>
      <c r="L319" s="18">
        <v>3182</v>
      </c>
      <c r="M319" s="18">
        <v>3593</v>
      </c>
      <c r="N319" s="18">
        <v>5799</v>
      </c>
      <c r="O319" s="18">
        <v>4586</v>
      </c>
      <c r="P319" s="18">
        <v>6157</v>
      </c>
      <c r="Q319" s="18">
        <v>10427</v>
      </c>
      <c r="R319" s="18">
        <v>6458</v>
      </c>
      <c r="S319" s="18">
        <v>2783</v>
      </c>
      <c r="T319" s="18">
        <v>5318</v>
      </c>
      <c r="U319" s="18">
        <v>2824</v>
      </c>
      <c r="V319" s="18">
        <v>2640</v>
      </c>
      <c r="W319" s="18">
        <v>3631</v>
      </c>
      <c r="X319" s="18">
        <v>2766</v>
      </c>
    </row>
    <row r="320" spans="1:24" ht="13.8" x14ac:dyDescent="0.3">
      <c r="A320" s="17">
        <v>43556</v>
      </c>
      <c r="B320" s="18">
        <v>135954</v>
      </c>
      <c r="C320" s="18">
        <v>47416</v>
      </c>
      <c r="D320" s="18">
        <v>27281</v>
      </c>
      <c r="E320" s="18">
        <v>20107</v>
      </c>
      <c r="F320" s="18">
        <v>31099</v>
      </c>
      <c r="G320" s="18">
        <v>0</v>
      </c>
      <c r="H320" s="18">
        <v>13469</v>
      </c>
      <c r="I320" s="18">
        <v>3774</v>
      </c>
      <c r="J320" s="19">
        <v>25201</v>
      </c>
      <c r="K320" s="18">
        <v>22215</v>
      </c>
      <c r="L320" s="18">
        <v>3051</v>
      </c>
      <c r="M320" s="18">
        <v>3365</v>
      </c>
      <c r="N320" s="18">
        <v>4795</v>
      </c>
      <c r="O320" s="18">
        <v>4311</v>
      </c>
      <c r="P320" s="18">
        <v>5350</v>
      </c>
      <c r="Q320" s="18">
        <v>7896</v>
      </c>
      <c r="R320" s="18">
        <v>5725</v>
      </c>
      <c r="S320" s="18">
        <v>2329</v>
      </c>
      <c r="T320" s="18">
        <v>4879</v>
      </c>
      <c r="U320" s="18">
        <v>2816</v>
      </c>
      <c r="V320" s="18">
        <v>2372</v>
      </c>
      <c r="W320" s="18">
        <v>3309</v>
      </c>
      <c r="X320" s="18">
        <v>2423</v>
      </c>
    </row>
    <row r="321" spans="1:24" ht="13.8" x14ac:dyDescent="0.3">
      <c r="A321" s="17">
        <v>43586</v>
      </c>
      <c r="B321" s="18">
        <v>143245</v>
      </c>
      <c r="C321" s="18">
        <v>48637</v>
      </c>
      <c r="D321" s="18">
        <v>28352</v>
      </c>
      <c r="E321" s="18">
        <v>21431</v>
      </c>
      <c r="F321" s="18">
        <v>33742</v>
      </c>
      <c r="G321" s="18">
        <v>0</v>
      </c>
      <c r="H321" s="18">
        <v>14045</v>
      </c>
      <c r="I321" s="18">
        <v>4485</v>
      </c>
      <c r="J321" s="19">
        <v>26186</v>
      </c>
      <c r="K321" s="18">
        <v>22450</v>
      </c>
      <c r="L321" s="18">
        <v>3174</v>
      </c>
      <c r="M321" s="18">
        <v>3222</v>
      </c>
      <c r="N321" s="18">
        <v>5128</v>
      </c>
      <c r="O321" s="18">
        <v>4011</v>
      </c>
      <c r="P321" s="18">
        <v>5351</v>
      </c>
      <c r="Q321" s="18">
        <v>9074</v>
      </c>
      <c r="R321" s="18">
        <v>6650</v>
      </c>
      <c r="S321" s="18">
        <v>2520</v>
      </c>
      <c r="T321" s="18">
        <v>4808</v>
      </c>
      <c r="U321" s="18">
        <v>2812</v>
      </c>
      <c r="V321" s="18">
        <v>2956</v>
      </c>
      <c r="W321" s="18">
        <v>3601</v>
      </c>
      <c r="X321" s="18">
        <v>3071</v>
      </c>
    </row>
    <row r="322" spans="1:24" ht="13.8" x14ac:dyDescent="0.3">
      <c r="A322" s="17">
        <v>43617</v>
      </c>
      <c r="B322" s="18">
        <v>138558</v>
      </c>
      <c r="C322" s="18">
        <v>45539</v>
      </c>
      <c r="D322" s="18">
        <v>27419</v>
      </c>
      <c r="E322" s="18">
        <v>20347</v>
      </c>
      <c r="F322" s="18">
        <v>33357</v>
      </c>
      <c r="G322" s="18">
        <v>0</v>
      </c>
      <c r="H322" s="18">
        <v>13868</v>
      </c>
      <c r="I322" s="18">
        <v>4038</v>
      </c>
      <c r="J322" s="19">
        <v>24884</v>
      </c>
      <c r="K322" s="18">
        <v>20655</v>
      </c>
      <c r="L322" s="18">
        <v>2739</v>
      </c>
      <c r="M322" s="18">
        <v>3118</v>
      </c>
      <c r="N322" s="18">
        <v>4780</v>
      </c>
      <c r="O322" s="18">
        <v>4431</v>
      </c>
      <c r="P322" s="18">
        <v>5377</v>
      </c>
      <c r="Q322" s="18">
        <v>9035</v>
      </c>
      <c r="R322" s="18">
        <v>6210</v>
      </c>
      <c r="S322" s="18">
        <v>2848</v>
      </c>
      <c r="T322" s="18">
        <v>5092</v>
      </c>
      <c r="U322" s="18">
        <v>2647</v>
      </c>
      <c r="V322" s="18">
        <v>2562</v>
      </c>
      <c r="W322" s="18">
        <v>3896</v>
      </c>
      <c r="X322" s="18">
        <v>2679</v>
      </c>
    </row>
    <row r="323" spans="1:24" ht="13.8" x14ac:dyDescent="0.3">
      <c r="A323" s="17">
        <v>43647</v>
      </c>
      <c r="B323" s="18">
        <v>133491</v>
      </c>
      <c r="C323" s="18">
        <v>45532</v>
      </c>
      <c r="D323" s="18">
        <v>25857</v>
      </c>
      <c r="E323" s="18">
        <v>19025</v>
      </c>
      <c r="F323" s="18">
        <v>32071</v>
      </c>
      <c r="G323" s="18">
        <v>0</v>
      </c>
      <c r="H323" s="18">
        <v>12974</v>
      </c>
      <c r="I323" s="18">
        <v>3578</v>
      </c>
      <c r="J323" s="19">
        <v>23409</v>
      </c>
      <c r="K323" s="18">
        <v>22123</v>
      </c>
      <c r="L323" s="18">
        <v>2613</v>
      </c>
      <c r="M323" s="18">
        <v>2552</v>
      </c>
      <c r="N323" s="18">
        <v>4430</v>
      </c>
      <c r="O323" s="18">
        <v>3731</v>
      </c>
      <c r="P323" s="18">
        <v>5329</v>
      </c>
      <c r="Q323" s="18">
        <v>8734</v>
      </c>
      <c r="R323" s="18">
        <v>6576</v>
      </c>
      <c r="S323" s="18">
        <v>2294</v>
      </c>
      <c r="T323" s="18">
        <v>4683</v>
      </c>
      <c r="U323" s="18">
        <v>2376</v>
      </c>
      <c r="V323" s="18">
        <v>2483</v>
      </c>
      <c r="W323" s="18">
        <v>3588</v>
      </c>
      <c r="X323" s="18">
        <v>2326</v>
      </c>
    </row>
    <row r="324" spans="1:24" ht="13.8" x14ac:dyDescent="0.3">
      <c r="A324" s="17">
        <v>43678</v>
      </c>
      <c r="B324" s="18">
        <v>139257</v>
      </c>
      <c r="C324" s="18">
        <v>47369</v>
      </c>
      <c r="D324" s="18">
        <v>27975</v>
      </c>
      <c r="E324" s="18">
        <v>20480</v>
      </c>
      <c r="F324" s="18">
        <v>32957</v>
      </c>
      <c r="G324" s="18">
        <v>0</v>
      </c>
      <c r="H324" s="18">
        <v>13702</v>
      </c>
      <c r="I324" s="18">
        <v>4421</v>
      </c>
      <c r="J324" s="19">
        <v>25295</v>
      </c>
      <c r="K324" s="18">
        <v>22074</v>
      </c>
      <c r="L324" s="18">
        <v>3312</v>
      </c>
      <c r="M324" s="18">
        <v>3065</v>
      </c>
      <c r="N324" s="18">
        <v>4954</v>
      </c>
      <c r="O324" s="18">
        <v>3977</v>
      </c>
      <c r="P324" s="18">
        <v>5861</v>
      </c>
      <c r="Q324" s="18">
        <v>9431</v>
      </c>
      <c r="R324" s="18">
        <v>6211</v>
      </c>
      <c r="S324" s="18">
        <v>2425</v>
      </c>
      <c r="T324" s="18">
        <v>4656</v>
      </c>
      <c r="U324" s="18">
        <v>2712</v>
      </c>
      <c r="V324" s="18">
        <v>2420</v>
      </c>
      <c r="W324" s="18">
        <v>3739</v>
      </c>
      <c r="X324" s="18">
        <v>2907</v>
      </c>
    </row>
    <row r="325" spans="1:24" ht="13.8" x14ac:dyDescent="0.3">
      <c r="A325" s="17">
        <v>43709</v>
      </c>
      <c r="B325" s="18">
        <v>135216</v>
      </c>
      <c r="C325" s="18">
        <v>44959</v>
      </c>
      <c r="D325" s="18">
        <v>27770</v>
      </c>
      <c r="E325" s="18">
        <v>20395</v>
      </c>
      <c r="F325" s="18">
        <v>32108</v>
      </c>
      <c r="G325" s="18">
        <v>0</v>
      </c>
      <c r="H325" s="18">
        <v>13108</v>
      </c>
      <c r="I325" s="18">
        <v>4581</v>
      </c>
      <c r="J325" s="19">
        <v>24325</v>
      </c>
      <c r="K325" s="18">
        <v>20634</v>
      </c>
      <c r="L325" s="18">
        <v>2410</v>
      </c>
      <c r="M325" s="18">
        <v>2870</v>
      </c>
      <c r="N325" s="18">
        <v>5509</v>
      </c>
      <c r="O325" s="18">
        <v>3949</v>
      </c>
      <c r="P325" s="18">
        <v>5844</v>
      </c>
      <c r="Q325" s="18">
        <v>8598</v>
      </c>
      <c r="R325" s="18">
        <v>5782</v>
      </c>
      <c r="S325" s="18">
        <v>3072</v>
      </c>
      <c r="T325" s="18">
        <v>4522</v>
      </c>
      <c r="U325" s="18">
        <v>2672</v>
      </c>
      <c r="V325" s="18">
        <v>2539</v>
      </c>
      <c r="W325" s="18">
        <v>3526</v>
      </c>
      <c r="X325" s="18">
        <v>2939</v>
      </c>
    </row>
    <row r="326" spans="1:24" ht="13.8" x14ac:dyDescent="0.3">
      <c r="A326" s="17">
        <v>43739</v>
      </c>
      <c r="B326" s="18">
        <v>143045</v>
      </c>
      <c r="C326" s="18">
        <v>47559</v>
      </c>
      <c r="D326" s="18">
        <v>30153</v>
      </c>
      <c r="E326" s="18">
        <v>22070</v>
      </c>
      <c r="F326" s="18">
        <v>33832</v>
      </c>
      <c r="G326" s="18">
        <v>0</v>
      </c>
      <c r="H326" s="18">
        <v>14110</v>
      </c>
      <c r="I326" s="18">
        <v>4710</v>
      </c>
      <c r="J326" s="19">
        <v>25263</v>
      </c>
      <c r="K326" s="18">
        <v>22296</v>
      </c>
      <c r="L326" s="18">
        <v>3090</v>
      </c>
      <c r="M326" s="18">
        <v>3560</v>
      </c>
      <c r="N326" s="18">
        <v>5424</v>
      </c>
      <c r="O326" s="18">
        <v>4700</v>
      </c>
      <c r="P326" s="18">
        <v>6057</v>
      </c>
      <c r="Q326" s="18">
        <v>8886</v>
      </c>
      <c r="R326" s="18">
        <v>6493</v>
      </c>
      <c r="S326" s="18">
        <v>2338</v>
      </c>
      <c r="T326" s="18">
        <v>4676</v>
      </c>
      <c r="U326" s="18">
        <v>2710</v>
      </c>
      <c r="V326" s="18">
        <v>2919</v>
      </c>
      <c r="W326" s="18">
        <v>3825</v>
      </c>
      <c r="X326" s="18">
        <v>2695</v>
      </c>
    </row>
    <row r="327" spans="1:24" ht="13.8" x14ac:dyDescent="0.3">
      <c r="A327" s="17">
        <v>43770</v>
      </c>
      <c r="B327" s="18">
        <v>137703</v>
      </c>
      <c r="C327" s="18">
        <v>44653</v>
      </c>
      <c r="D327" s="18">
        <v>28238</v>
      </c>
      <c r="E327" s="18">
        <v>20125</v>
      </c>
      <c r="F327" s="18">
        <v>33588</v>
      </c>
      <c r="G327" s="18">
        <v>0</v>
      </c>
      <c r="H327" s="18">
        <v>13980</v>
      </c>
      <c r="I327" s="18">
        <v>4041</v>
      </c>
      <c r="J327" s="19">
        <v>23527</v>
      </c>
      <c r="K327" s="18">
        <v>20906</v>
      </c>
      <c r="L327" s="18">
        <v>2884</v>
      </c>
      <c r="M327" s="18">
        <v>2991</v>
      </c>
      <c r="N327" s="18">
        <v>4771</v>
      </c>
      <c r="O327" s="18">
        <v>4255</v>
      </c>
      <c r="P327" s="18">
        <v>6376</v>
      </c>
      <c r="Q327" s="18">
        <v>10103</v>
      </c>
      <c r="R327" s="18">
        <v>6002</v>
      </c>
      <c r="S327" s="18">
        <v>2335</v>
      </c>
      <c r="T327" s="18">
        <v>4711</v>
      </c>
      <c r="U327" s="18">
        <v>2628</v>
      </c>
      <c r="V327" s="18">
        <v>2790</v>
      </c>
      <c r="W327" s="18">
        <v>4037</v>
      </c>
      <c r="X327" s="18">
        <v>2695</v>
      </c>
    </row>
    <row r="328" spans="1:24" ht="13.8" x14ac:dyDescent="0.3">
      <c r="A328" s="17">
        <v>43800</v>
      </c>
      <c r="B328" s="18">
        <v>136471</v>
      </c>
      <c r="C328" s="18">
        <v>41352</v>
      </c>
      <c r="D328" s="18">
        <v>27026</v>
      </c>
      <c r="E328" s="18">
        <v>19869</v>
      </c>
      <c r="F328" s="18">
        <v>34516</v>
      </c>
      <c r="G328" s="18">
        <v>0</v>
      </c>
      <c r="H328" s="18">
        <v>13549</v>
      </c>
      <c r="I328" s="18">
        <v>4636</v>
      </c>
      <c r="J328" s="19">
        <v>22284</v>
      </c>
      <c r="K328" s="18">
        <v>19068</v>
      </c>
      <c r="L328" s="18">
        <v>2341</v>
      </c>
      <c r="M328" s="18">
        <v>3301</v>
      </c>
      <c r="N328" s="18">
        <v>4832</v>
      </c>
      <c r="O328" s="18">
        <v>4532</v>
      </c>
      <c r="P328" s="18">
        <v>5572</v>
      </c>
      <c r="Q328" s="18">
        <v>8875</v>
      </c>
      <c r="R328" s="18">
        <v>6745</v>
      </c>
      <c r="S328" s="18">
        <v>2427</v>
      </c>
      <c r="T328" s="18">
        <v>5367</v>
      </c>
      <c r="U328" s="18">
        <v>2797</v>
      </c>
      <c r="V328" s="18">
        <v>2722</v>
      </c>
      <c r="W328" s="18">
        <v>3576</v>
      </c>
      <c r="X328" s="18">
        <v>2881</v>
      </c>
    </row>
    <row r="329" spans="1:24" ht="13.8" x14ac:dyDescent="0.3">
      <c r="A329" s="17">
        <v>43831</v>
      </c>
      <c r="B329" s="18">
        <v>129581</v>
      </c>
      <c r="C329" s="18">
        <v>43379</v>
      </c>
      <c r="D329" s="18">
        <v>27438</v>
      </c>
      <c r="E329" s="18">
        <v>19859</v>
      </c>
      <c r="F329" s="18">
        <v>29477</v>
      </c>
      <c r="G329" s="18">
        <v>0</v>
      </c>
      <c r="H329" s="18">
        <v>13437</v>
      </c>
      <c r="I329" s="18">
        <v>3520</v>
      </c>
      <c r="J329" s="19">
        <v>22545</v>
      </c>
      <c r="K329" s="18">
        <v>20834</v>
      </c>
      <c r="L329" s="18">
        <v>2594</v>
      </c>
      <c r="M329" s="18">
        <v>3100</v>
      </c>
      <c r="N329" s="18">
        <v>4718</v>
      </c>
      <c r="O329" s="18">
        <v>4272</v>
      </c>
      <c r="P329" s="18">
        <v>5833</v>
      </c>
      <c r="Q329" s="18">
        <v>7215</v>
      </c>
      <c r="R329" s="18">
        <v>5454</v>
      </c>
      <c r="S329" s="18">
        <v>1970</v>
      </c>
      <c r="T329" s="18">
        <v>5118</v>
      </c>
      <c r="U329" s="18">
        <v>2453</v>
      </c>
      <c r="V329" s="18">
        <v>2720</v>
      </c>
      <c r="W329" s="18">
        <v>3481</v>
      </c>
      <c r="X329" s="18">
        <v>2460</v>
      </c>
    </row>
    <row r="330" spans="1:24" ht="13.8" x14ac:dyDescent="0.3">
      <c r="A330" s="17">
        <v>43862</v>
      </c>
      <c r="B330" s="18">
        <v>132582</v>
      </c>
      <c r="C330" s="18">
        <v>42616</v>
      </c>
      <c r="D330" s="18">
        <v>22697</v>
      </c>
      <c r="E330" s="18">
        <v>21089</v>
      </c>
      <c r="F330" s="18">
        <v>29941</v>
      </c>
      <c r="G330" s="18">
        <v>0</v>
      </c>
      <c r="H330" s="18">
        <v>13275</v>
      </c>
      <c r="I330" s="18">
        <v>4021</v>
      </c>
      <c r="J330" s="19">
        <v>23219</v>
      </c>
      <c r="K330" s="18">
        <v>19397</v>
      </c>
      <c r="L330" s="18">
        <v>2988</v>
      </c>
      <c r="M330" s="18">
        <v>3318</v>
      </c>
      <c r="N330" s="18">
        <v>5019</v>
      </c>
      <c r="O330" s="18">
        <v>4727</v>
      </c>
      <c r="P330" s="18">
        <v>6487</v>
      </c>
      <c r="Q330" s="18">
        <v>6815</v>
      </c>
      <c r="R330" s="18">
        <v>6088</v>
      </c>
      <c r="S330" s="18">
        <v>1981</v>
      </c>
      <c r="T330" s="18">
        <v>4484</v>
      </c>
      <c r="U330" s="18">
        <v>2713</v>
      </c>
      <c r="V330" s="18">
        <v>2736</v>
      </c>
      <c r="W330" s="18">
        <v>3319</v>
      </c>
      <c r="X330" s="18">
        <v>2520</v>
      </c>
    </row>
    <row r="331" spans="1:24" ht="13.8" x14ac:dyDescent="0.3">
      <c r="A331" s="17">
        <v>43891</v>
      </c>
      <c r="B331" s="18">
        <v>134638</v>
      </c>
      <c r="C331" s="18">
        <v>43651</v>
      </c>
      <c r="D331" s="18">
        <v>23834</v>
      </c>
      <c r="E331" s="18">
        <v>21887</v>
      </c>
      <c r="F331" s="18">
        <v>32092</v>
      </c>
      <c r="G331" s="18">
        <v>0</v>
      </c>
      <c r="H331" s="18">
        <v>13330</v>
      </c>
      <c r="I331" s="18">
        <v>4091</v>
      </c>
      <c r="J331" s="19">
        <v>23603</v>
      </c>
      <c r="K331" s="18">
        <v>20048</v>
      </c>
      <c r="L331" s="18">
        <v>2632</v>
      </c>
      <c r="M331" s="18">
        <v>3435</v>
      </c>
      <c r="N331" s="18">
        <v>6112</v>
      </c>
      <c r="O331" s="18">
        <v>4430</v>
      </c>
      <c r="P331" s="18">
        <v>5516</v>
      </c>
      <c r="Q331" s="18">
        <v>7972</v>
      </c>
      <c r="R331" s="18">
        <v>6600</v>
      </c>
      <c r="S331" s="18">
        <v>2415</v>
      </c>
      <c r="T331" s="18">
        <v>4856</v>
      </c>
      <c r="U331" s="18">
        <v>2561</v>
      </c>
      <c r="V331" s="18">
        <v>2862</v>
      </c>
      <c r="W331" s="18">
        <v>3545</v>
      </c>
      <c r="X331" s="18">
        <v>2445</v>
      </c>
    </row>
    <row r="332" spans="1:24" ht="13.8" x14ac:dyDescent="0.3">
      <c r="A332" s="17">
        <v>43922</v>
      </c>
      <c r="B332" s="18">
        <v>95673</v>
      </c>
      <c r="C332" s="18">
        <v>27318</v>
      </c>
      <c r="D332" s="18">
        <v>16099</v>
      </c>
      <c r="E332" s="18">
        <v>14511</v>
      </c>
      <c r="F332" s="18">
        <v>28674</v>
      </c>
      <c r="G332" s="18">
        <v>0</v>
      </c>
      <c r="H332" s="18">
        <v>8611</v>
      </c>
      <c r="I332" s="18">
        <v>2726</v>
      </c>
      <c r="J332" s="19">
        <v>14791</v>
      </c>
      <c r="K332" s="18">
        <v>12528</v>
      </c>
      <c r="L332" s="18">
        <v>1826</v>
      </c>
      <c r="M332" s="18">
        <v>1532</v>
      </c>
      <c r="N332" s="18">
        <v>4096</v>
      </c>
      <c r="O332" s="18">
        <v>3430</v>
      </c>
      <c r="P332" s="18">
        <v>3593</v>
      </c>
      <c r="Q332" s="18">
        <v>8605</v>
      </c>
      <c r="R332" s="18">
        <v>5473</v>
      </c>
      <c r="S332" s="18">
        <v>1705</v>
      </c>
      <c r="T332" s="18">
        <v>4119</v>
      </c>
      <c r="U332" s="18">
        <v>2411</v>
      </c>
      <c r="V332" s="18">
        <v>2389</v>
      </c>
      <c r="W332" s="18">
        <v>2345</v>
      </c>
      <c r="X332" s="18">
        <v>1622</v>
      </c>
    </row>
    <row r="333" spans="1:24" ht="13.8" x14ac:dyDescent="0.3">
      <c r="A333" s="17">
        <v>43952</v>
      </c>
      <c r="B333" s="18">
        <v>90464</v>
      </c>
      <c r="C333" s="18">
        <v>25202</v>
      </c>
      <c r="D333" s="18">
        <v>15390</v>
      </c>
      <c r="E333" s="18">
        <v>13868</v>
      </c>
      <c r="F333" s="18">
        <v>28036</v>
      </c>
      <c r="G333" s="18">
        <v>0</v>
      </c>
      <c r="H333" s="18">
        <v>8043</v>
      </c>
      <c r="I333" s="18">
        <v>2495</v>
      </c>
      <c r="J333" s="19">
        <v>14761</v>
      </c>
      <c r="K333" s="18">
        <v>10440</v>
      </c>
      <c r="L333" s="18">
        <v>1873</v>
      </c>
      <c r="M333" s="18">
        <v>1529</v>
      </c>
      <c r="N333" s="18">
        <v>3690</v>
      </c>
      <c r="O333" s="18">
        <v>2975</v>
      </c>
      <c r="P333" s="18">
        <v>3697</v>
      </c>
      <c r="Q333" s="18">
        <v>9642</v>
      </c>
      <c r="R333" s="18">
        <v>4800</v>
      </c>
      <c r="S333" s="18">
        <v>1685</v>
      </c>
      <c r="T333" s="18">
        <v>3770</v>
      </c>
      <c r="U333" s="18">
        <v>1978</v>
      </c>
      <c r="V333" s="18">
        <v>2188</v>
      </c>
      <c r="W333" s="18">
        <v>2279</v>
      </c>
      <c r="X333" s="18">
        <v>1350</v>
      </c>
    </row>
    <row r="334" spans="1:24" ht="13.8" x14ac:dyDescent="0.3">
      <c r="A334" s="17">
        <v>43983</v>
      </c>
      <c r="B334" s="18">
        <v>105361</v>
      </c>
      <c r="C334" s="18">
        <v>35894</v>
      </c>
      <c r="D334" s="18">
        <v>16287</v>
      </c>
      <c r="E334" s="18">
        <v>14807</v>
      </c>
      <c r="F334" s="18">
        <v>28539</v>
      </c>
      <c r="G334" s="18">
        <v>0</v>
      </c>
      <c r="H334" s="18">
        <v>8492</v>
      </c>
      <c r="I334" s="18">
        <v>2716</v>
      </c>
      <c r="J334" s="19">
        <v>20106</v>
      </c>
      <c r="K334" s="18">
        <v>15787</v>
      </c>
      <c r="L334" s="18">
        <v>1904</v>
      </c>
      <c r="M334" s="18">
        <v>1844</v>
      </c>
      <c r="N334" s="18">
        <v>3944</v>
      </c>
      <c r="O334" s="18">
        <v>2944</v>
      </c>
      <c r="P334" s="18">
        <v>4550</v>
      </c>
      <c r="Q334" s="18">
        <v>9242</v>
      </c>
      <c r="R334" s="18">
        <v>4777</v>
      </c>
      <c r="S334" s="18">
        <v>2045</v>
      </c>
      <c r="T334" s="18">
        <v>3982</v>
      </c>
      <c r="U334" s="18">
        <v>2098</v>
      </c>
      <c r="V334" s="18">
        <v>2255</v>
      </c>
      <c r="W334" s="18">
        <v>2198</v>
      </c>
      <c r="X334" s="18">
        <v>1683</v>
      </c>
    </row>
    <row r="335" spans="1:24" ht="13.8" x14ac:dyDescent="0.3">
      <c r="A335" s="17">
        <v>44013</v>
      </c>
      <c r="B335" s="18">
        <v>113142</v>
      </c>
      <c r="C335" s="18">
        <v>39697</v>
      </c>
      <c r="D335" s="18">
        <v>18471</v>
      </c>
      <c r="E335" s="18">
        <v>16906</v>
      </c>
      <c r="F335" s="18">
        <v>28689</v>
      </c>
      <c r="G335" s="18">
        <v>0</v>
      </c>
      <c r="H335" s="18">
        <v>9780</v>
      </c>
      <c r="I335" s="18">
        <v>2572</v>
      </c>
      <c r="J335" s="19">
        <v>21248</v>
      </c>
      <c r="K335" s="18">
        <v>18449</v>
      </c>
      <c r="L335" s="18">
        <v>2293</v>
      </c>
      <c r="M335" s="18">
        <v>1960</v>
      </c>
      <c r="N335" s="18">
        <v>4881</v>
      </c>
      <c r="O335" s="18">
        <v>3355</v>
      </c>
      <c r="P335" s="18">
        <v>4092</v>
      </c>
      <c r="Q335" s="18">
        <v>9037</v>
      </c>
      <c r="R335" s="18">
        <v>4847</v>
      </c>
      <c r="S335" s="18">
        <v>1674</v>
      </c>
      <c r="T335" s="18">
        <v>4288</v>
      </c>
      <c r="U335" s="18">
        <v>1864</v>
      </c>
      <c r="V335" s="18">
        <v>2290</v>
      </c>
      <c r="W335" s="18">
        <v>2611</v>
      </c>
      <c r="X335" s="18">
        <v>1336</v>
      </c>
    </row>
    <row r="336" spans="1:24" ht="13.8" x14ac:dyDescent="0.3">
      <c r="A336" s="17">
        <v>44044</v>
      </c>
      <c r="B336" s="18">
        <v>118400</v>
      </c>
      <c r="C336" s="18">
        <v>39855</v>
      </c>
      <c r="D336" s="18">
        <v>18502</v>
      </c>
      <c r="E336" s="18">
        <v>16905</v>
      </c>
      <c r="F336" s="18">
        <v>31310</v>
      </c>
      <c r="G336" s="18">
        <v>0</v>
      </c>
      <c r="H336" s="18">
        <v>10140</v>
      </c>
      <c r="I336" s="18">
        <v>2555</v>
      </c>
      <c r="J336" s="19">
        <v>22808</v>
      </c>
      <c r="K336" s="18">
        <v>17047</v>
      </c>
      <c r="L336" s="18">
        <v>2382</v>
      </c>
      <c r="M336" s="18">
        <v>1785</v>
      </c>
      <c r="N336" s="18">
        <v>4801</v>
      </c>
      <c r="O336" s="18">
        <v>3716</v>
      </c>
      <c r="P336" s="18">
        <v>4744</v>
      </c>
      <c r="Q336" s="18">
        <v>11036</v>
      </c>
      <c r="R336" s="18">
        <v>5205</v>
      </c>
      <c r="S336" s="18">
        <v>1783</v>
      </c>
      <c r="T336" s="18">
        <v>4074</v>
      </c>
      <c r="U336" s="18">
        <v>2087</v>
      </c>
      <c r="V336" s="18">
        <v>2477</v>
      </c>
      <c r="W336" s="18">
        <v>2799</v>
      </c>
      <c r="X336" s="18">
        <v>1451</v>
      </c>
    </row>
    <row r="337" spans="1:24" ht="13.8" x14ac:dyDescent="0.3">
      <c r="A337" s="17">
        <v>44075</v>
      </c>
      <c r="B337" s="18">
        <v>121722</v>
      </c>
      <c r="C337" s="18">
        <v>42003</v>
      </c>
      <c r="D337" s="18">
        <v>19702</v>
      </c>
      <c r="E337" s="18">
        <v>18217</v>
      </c>
      <c r="F337" s="18">
        <v>31439</v>
      </c>
      <c r="G337" s="18">
        <v>0</v>
      </c>
      <c r="H337" s="18">
        <v>10042</v>
      </c>
      <c r="I337" s="18">
        <v>2750</v>
      </c>
      <c r="J337" s="19">
        <v>23300</v>
      </c>
      <c r="K337" s="18">
        <v>18703</v>
      </c>
      <c r="L337" s="18">
        <v>2062</v>
      </c>
      <c r="M337" s="18">
        <v>2355</v>
      </c>
      <c r="N337" s="18">
        <v>5527</v>
      </c>
      <c r="O337" s="18">
        <v>3433</v>
      </c>
      <c r="P337" s="18">
        <v>5025</v>
      </c>
      <c r="Q337" s="18">
        <v>11537</v>
      </c>
      <c r="R337" s="18">
        <v>4841</v>
      </c>
      <c r="S337" s="18">
        <v>1949</v>
      </c>
      <c r="T337" s="18">
        <v>3758</v>
      </c>
      <c r="U337" s="18">
        <v>2185</v>
      </c>
      <c r="V337" s="18">
        <v>2724</v>
      </c>
      <c r="W337" s="18">
        <v>2885</v>
      </c>
      <c r="X337" s="18">
        <v>4814</v>
      </c>
    </row>
    <row r="338" spans="1:24" ht="13.8" x14ac:dyDescent="0.3">
      <c r="A338" s="17">
        <v>44105</v>
      </c>
      <c r="B338" s="18">
        <v>132734</v>
      </c>
      <c r="C338" s="18">
        <v>44138</v>
      </c>
      <c r="D338" s="18">
        <v>20700</v>
      </c>
      <c r="E338" s="18">
        <v>19130</v>
      </c>
      <c r="F338" s="18">
        <v>36159</v>
      </c>
      <c r="G338" s="18">
        <v>0</v>
      </c>
      <c r="H338" s="18">
        <v>11564</v>
      </c>
      <c r="I338" s="18">
        <v>3433</v>
      </c>
      <c r="J338" s="19">
        <v>23630</v>
      </c>
      <c r="K338" s="18">
        <v>20508</v>
      </c>
      <c r="L338" s="18">
        <v>2404</v>
      </c>
      <c r="M338" s="18">
        <v>2360</v>
      </c>
      <c r="N338" s="18">
        <v>5305</v>
      </c>
      <c r="O338" s="18">
        <v>4183</v>
      </c>
      <c r="P338" s="18">
        <v>5446</v>
      </c>
      <c r="Q338" s="18">
        <v>14723</v>
      </c>
      <c r="R338" s="18">
        <v>5401</v>
      </c>
      <c r="S338" s="18">
        <v>2157</v>
      </c>
      <c r="T338" s="18">
        <v>4079</v>
      </c>
      <c r="U338" s="18">
        <v>2263</v>
      </c>
      <c r="V338" s="18">
        <v>2569</v>
      </c>
      <c r="W338" s="18">
        <v>3072</v>
      </c>
      <c r="X338" s="18">
        <v>1856</v>
      </c>
    </row>
    <row r="339" spans="1:24" ht="13.8" x14ac:dyDescent="0.3">
      <c r="A339" s="17">
        <v>44136</v>
      </c>
      <c r="B339" s="18">
        <v>127218</v>
      </c>
      <c r="C339" s="18">
        <v>41820</v>
      </c>
      <c r="D339" s="18">
        <v>19418</v>
      </c>
      <c r="E339" s="18">
        <v>17836</v>
      </c>
      <c r="F339" s="18">
        <v>34735</v>
      </c>
      <c r="G339" s="18">
        <v>0</v>
      </c>
      <c r="H339" s="18">
        <v>11310</v>
      </c>
      <c r="I339" s="18">
        <v>2724</v>
      </c>
      <c r="J339" s="19">
        <v>22577</v>
      </c>
      <c r="K339" s="18">
        <v>19302</v>
      </c>
      <c r="L339" s="18">
        <v>2507</v>
      </c>
      <c r="M339" s="18">
        <v>1939</v>
      </c>
      <c r="N339" s="18">
        <v>4872</v>
      </c>
      <c r="O339" s="18">
        <v>3974</v>
      </c>
      <c r="P339" s="18">
        <v>5367</v>
      </c>
      <c r="Q339" s="18">
        <v>14179</v>
      </c>
      <c r="R339" s="18">
        <v>5036</v>
      </c>
      <c r="S339" s="18">
        <v>2220</v>
      </c>
      <c r="T339" s="18">
        <v>3877</v>
      </c>
      <c r="U339" s="18">
        <v>2201</v>
      </c>
      <c r="V339" s="18">
        <v>2589</v>
      </c>
      <c r="W339" s="18">
        <v>3175</v>
      </c>
      <c r="X339" s="18">
        <v>1596</v>
      </c>
    </row>
    <row r="340" spans="1:24" ht="13.8" x14ac:dyDescent="0.3">
      <c r="A340" s="17">
        <v>44166</v>
      </c>
      <c r="B340" s="18">
        <v>132884</v>
      </c>
      <c r="C340" s="18">
        <v>42461</v>
      </c>
      <c r="D340" s="18">
        <v>19363</v>
      </c>
      <c r="E340" s="18">
        <v>17633</v>
      </c>
      <c r="F340" s="18">
        <v>37171</v>
      </c>
      <c r="G340" s="18">
        <v>0</v>
      </c>
      <c r="H340" s="18">
        <v>12441</v>
      </c>
      <c r="I340" s="18">
        <v>3267</v>
      </c>
      <c r="J340" s="19">
        <v>22833</v>
      </c>
      <c r="K340" s="18">
        <v>19628</v>
      </c>
      <c r="L340" s="18">
        <v>2156</v>
      </c>
      <c r="M340" s="18">
        <v>2221</v>
      </c>
      <c r="N340" s="18">
        <v>4832</v>
      </c>
      <c r="O340" s="18">
        <v>4083</v>
      </c>
      <c r="P340" s="18">
        <v>4661</v>
      </c>
      <c r="Q340" s="18">
        <v>14646</v>
      </c>
      <c r="R340" s="18">
        <v>5577</v>
      </c>
      <c r="S340" s="18">
        <v>2402</v>
      </c>
      <c r="T340" s="18">
        <v>4814</v>
      </c>
      <c r="U340" s="18">
        <v>2270</v>
      </c>
      <c r="V340" s="18">
        <v>2697</v>
      </c>
      <c r="W340" s="18">
        <v>3339</v>
      </c>
      <c r="X340" s="18"/>
    </row>
    <row r="341" spans="1:24" ht="13.8" x14ac:dyDescent="0.3">
      <c r="A341" s="17">
        <v>44197</v>
      </c>
      <c r="B341" s="18">
        <v>128227</v>
      </c>
      <c r="C341" s="18">
        <v>40833</v>
      </c>
      <c r="D341" s="18">
        <v>19370</v>
      </c>
      <c r="E341" s="18">
        <v>17438</v>
      </c>
      <c r="F341" s="18">
        <v>36271</v>
      </c>
      <c r="G341" s="18">
        <v>0</v>
      </c>
      <c r="H341" s="18">
        <v>12223</v>
      </c>
      <c r="I341" s="18">
        <v>0</v>
      </c>
      <c r="J341" s="19">
        <v>21350</v>
      </c>
      <c r="K341" s="18">
        <v>19483</v>
      </c>
      <c r="L341" s="18">
        <v>2452</v>
      </c>
      <c r="M341" s="18">
        <v>1953</v>
      </c>
      <c r="N341" s="18">
        <v>4517</v>
      </c>
      <c r="O341" s="18">
        <v>3729</v>
      </c>
      <c r="P341" s="18">
        <v>4671</v>
      </c>
      <c r="Q341" s="18">
        <v>12861</v>
      </c>
      <c r="R341" s="18">
        <v>6018</v>
      </c>
      <c r="S341" s="18">
        <v>2323</v>
      </c>
      <c r="T341" s="18">
        <v>5181</v>
      </c>
      <c r="U341" s="18">
        <v>2347</v>
      </c>
      <c r="V341" s="18">
        <v>3093</v>
      </c>
      <c r="W341" s="18">
        <v>3125</v>
      </c>
      <c r="X341" s="18"/>
    </row>
    <row r="342" spans="1:24" ht="13.8" x14ac:dyDescent="0.3">
      <c r="A342" s="17">
        <v>44228</v>
      </c>
      <c r="B342" s="18">
        <v>124385</v>
      </c>
      <c r="C342" s="18">
        <v>43216</v>
      </c>
      <c r="D342" s="18">
        <v>20007</v>
      </c>
      <c r="E342" s="18">
        <v>18406</v>
      </c>
      <c r="F342" s="18">
        <v>30224</v>
      </c>
      <c r="G342" s="18">
        <v>0</v>
      </c>
      <c r="H342" s="18">
        <v>11359</v>
      </c>
      <c r="I342" s="18">
        <v>0</v>
      </c>
      <c r="J342" s="19">
        <v>22170</v>
      </c>
      <c r="K342" s="18">
        <v>21046</v>
      </c>
      <c r="L342" s="18">
        <v>2850</v>
      </c>
      <c r="M342" s="18">
        <v>2028</v>
      </c>
      <c r="N342" s="18">
        <v>4887</v>
      </c>
      <c r="O342" s="18">
        <v>4146</v>
      </c>
      <c r="P342" s="18">
        <v>4540</v>
      </c>
      <c r="Q342" s="18">
        <v>9410</v>
      </c>
      <c r="R342" s="18">
        <v>5239</v>
      </c>
      <c r="S342" s="18">
        <v>1855</v>
      </c>
      <c r="T342" s="18">
        <v>4574</v>
      </c>
      <c r="U342" s="18">
        <v>2399</v>
      </c>
      <c r="V342" s="18">
        <v>2261</v>
      </c>
      <c r="W342" s="18">
        <v>2988</v>
      </c>
      <c r="X342" s="18"/>
    </row>
    <row r="343" spans="1:24" ht="13.8" x14ac:dyDescent="0.3">
      <c r="A343" s="17">
        <v>44256</v>
      </c>
      <c r="B343" s="28">
        <v>150981.04920800001</v>
      </c>
      <c r="C343" s="28">
        <v>51621.507146999997</v>
      </c>
      <c r="D343" s="28">
        <v>22106.829167000004</v>
      </c>
      <c r="E343" s="28">
        <v>26623.380712000006</v>
      </c>
      <c r="F343" s="28">
        <v>23938.853077999993</v>
      </c>
      <c r="G343" s="28">
        <v>0</v>
      </c>
      <c r="H343" s="28">
        <v>15680.055234000003</v>
      </c>
      <c r="I343" s="28">
        <v>0</v>
      </c>
      <c r="J343" s="29">
        <v>25816.879314000005</v>
      </c>
      <c r="K343" s="28">
        <v>19081.466758999995</v>
      </c>
      <c r="L343" s="28">
        <v>2862.4806500000004</v>
      </c>
      <c r="M343" s="28">
        <v>5836.8490430000002</v>
      </c>
      <c r="N343" s="28">
        <v>6341.1625409999997</v>
      </c>
      <c r="O343" s="28">
        <v>5525.2200249999987</v>
      </c>
      <c r="P343" s="28">
        <v>8400.9505929999978</v>
      </c>
      <c r="Q343" s="28">
        <v>-388.53481999999894</v>
      </c>
      <c r="R343" s="28">
        <v>6773.773987999999</v>
      </c>
      <c r="S343" s="28">
        <v>2183.9678429999999</v>
      </c>
      <c r="T343" s="28">
        <v>4369.3372930000005</v>
      </c>
      <c r="U343" s="28">
        <v>2812.5257120000001</v>
      </c>
      <c r="V343" s="28">
        <v>2758.6290659999995</v>
      </c>
      <c r="W343" s="28">
        <v>4026.3312270000006</v>
      </c>
      <c r="X343" s="18"/>
    </row>
    <row r="344" spans="1:24" ht="13.8" x14ac:dyDescent="0.3">
      <c r="A344" s="17">
        <v>44287</v>
      </c>
      <c r="B344" s="28">
        <v>144376.06807199999</v>
      </c>
      <c r="C344" s="28">
        <v>47721.797235999999</v>
      </c>
      <c r="D344" s="28">
        <v>22521.276214000001</v>
      </c>
      <c r="E344" s="28">
        <v>14239.253205999999</v>
      </c>
      <c r="F344" s="28">
        <v>28316.091884000001</v>
      </c>
      <c r="G344" s="28">
        <v>0</v>
      </c>
      <c r="H344" s="28">
        <v>8397.0368479999997</v>
      </c>
      <c r="I344" s="28">
        <v>0</v>
      </c>
      <c r="J344" s="29">
        <v>14735.955507999999</v>
      </c>
      <c r="K344" s="28">
        <v>12413.888408999999</v>
      </c>
      <c r="L344" s="28">
        <v>1828.669723</v>
      </c>
      <c r="M344" s="28">
        <v>1549.874892</v>
      </c>
      <c r="N344" s="28">
        <v>4019.2356249999998</v>
      </c>
      <c r="O344" s="28">
        <v>3276.0849720000001</v>
      </c>
      <c r="P344" s="28">
        <v>3515.2946000000002</v>
      </c>
      <c r="Q344" s="28">
        <v>8624.4194819999993</v>
      </c>
      <c r="R344" s="28">
        <v>5442.4682830000002</v>
      </c>
      <c r="S344" s="28">
        <v>1671.0589660000001</v>
      </c>
      <c r="T344" s="28">
        <v>4061.1305980000002</v>
      </c>
      <c r="U344" s="28">
        <v>2375.136379</v>
      </c>
      <c r="V344" s="28">
        <v>2296.1242480000001</v>
      </c>
      <c r="W344" s="28">
        <v>2296.8103719999999</v>
      </c>
      <c r="X344" s="18"/>
    </row>
    <row r="345" spans="1:24" ht="13.8" x14ac:dyDescent="0.3">
      <c r="A345" s="17">
        <v>44317</v>
      </c>
      <c r="B345" s="28">
        <v>145358</v>
      </c>
      <c r="C345" s="28">
        <v>48232</v>
      </c>
      <c r="D345" s="28">
        <v>22311</v>
      </c>
      <c r="E345" s="28">
        <v>20504</v>
      </c>
      <c r="F345" s="28">
        <v>38378</v>
      </c>
      <c r="G345" s="28">
        <v>0</v>
      </c>
      <c r="H345" s="28">
        <v>14103</v>
      </c>
      <c r="I345" s="28">
        <v>0</v>
      </c>
      <c r="J345" s="29">
        <v>25432</v>
      </c>
      <c r="K345" s="28">
        <v>22800</v>
      </c>
      <c r="L345" s="28">
        <v>3109</v>
      </c>
      <c r="M345" s="28">
        <v>2471</v>
      </c>
      <c r="N345" s="28">
        <v>5382</v>
      </c>
      <c r="O345" s="28">
        <v>4257</v>
      </c>
      <c r="P345" s="28">
        <v>5539</v>
      </c>
      <c r="Q345" s="28">
        <v>12411</v>
      </c>
      <c r="R345" s="28">
        <v>6445</v>
      </c>
      <c r="S345" s="28">
        <v>2576</v>
      </c>
      <c r="T345" s="28">
        <v>5581</v>
      </c>
      <c r="U345" s="28">
        <v>2608</v>
      </c>
      <c r="V345" s="28">
        <v>3028</v>
      </c>
      <c r="W345" s="28">
        <v>3594</v>
      </c>
      <c r="X345" s="18"/>
    </row>
    <row r="346" spans="1:24" ht="13.8" x14ac:dyDescent="0.3">
      <c r="A346" s="17">
        <v>44348</v>
      </c>
      <c r="B346" s="28">
        <v>148217</v>
      </c>
      <c r="C346" s="28">
        <v>50804</v>
      </c>
      <c r="D346" s="28">
        <v>23233</v>
      </c>
      <c r="E346" s="28">
        <v>21172</v>
      </c>
      <c r="F346" s="28">
        <v>37901</v>
      </c>
      <c r="G346" s="28">
        <v>0</v>
      </c>
      <c r="H346" s="28">
        <v>14501</v>
      </c>
      <c r="I346" s="28">
        <v>0</v>
      </c>
      <c r="J346" s="29">
        <v>26670</v>
      </c>
      <c r="K346" s="28">
        <v>24134</v>
      </c>
      <c r="L346" s="28">
        <v>2827</v>
      </c>
      <c r="M346" s="28">
        <v>2500</v>
      </c>
      <c r="N346" s="28">
        <v>5829</v>
      </c>
      <c r="O346" s="28">
        <v>4476</v>
      </c>
      <c r="P346" s="28">
        <v>5233</v>
      </c>
      <c r="Q346" s="28">
        <v>12102</v>
      </c>
      <c r="R346" s="28">
        <v>6433</v>
      </c>
      <c r="S346" s="28">
        <v>2324</v>
      </c>
      <c r="T346" s="28">
        <v>5656</v>
      </c>
      <c r="U346" s="28">
        <v>3055</v>
      </c>
      <c r="V346" s="28">
        <v>3149</v>
      </c>
      <c r="W346" s="28">
        <v>4161</v>
      </c>
      <c r="X346" s="18"/>
    </row>
    <row r="347" spans="1:24" ht="13.8" x14ac:dyDescent="0.3">
      <c r="A347" s="17">
        <v>44378</v>
      </c>
      <c r="B347" s="28">
        <v>144752</v>
      </c>
      <c r="C347" s="28">
        <v>49383</v>
      </c>
      <c r="D347" s="28">
        <v>21576</v>
      </c>
      <c r="E347" s="28">
        <v>19677</v>
      </c>
      <c r="F347" s="28">
        <v>37663</v>
      </c>
      <c r="G347" s="28">
        <v>0</v>
      </c>
      <c r="H347" s="28">
        <v>15161</v>
      </c>
      <c r="I347" s="28">
        <v>0</v>
      </c>
      <c r="J347" s="29">
        <v>25722</v>
      </c>
      <c r="K347" s="28">
        <v>23661</v>
      </c>
      <c r="L347" s="28">
        <v>2545</v>
      </c>
      <c r="M347" s="28">
        <v>2250</v>
      </c>
      <c r="N347" s="28">
        <v>5218</v>
      </c>
      <c r="O347" s="28">
        <v>4419</v>
      </c>
      <c r="P347" s="28">
        <v>4813</v>
      </c>
      <c r="Q347" s="28">
        <v>11720</v>
      </c>
      <c r="R347" s="28">
        <v>6007</v>
      </c>
      <c r="S347" s="28">
        <v>2283</v>
      </c>
      <c r="T347" s="28">
        <v>5897</v>
      </c>
      <c r="U347" s="28">
        <v>3286</v>
      </c>
      <c r="V347" s="28">
        <v>3091</v>
      </c>
      <c r="W347" s="28">
        <v>4318</v>
      </c>
      <c r="X347" s="18"/>
    </row>
    <row r="348" spans="1:24" ht="13.8" x14ac:dyDescent="0.3">
      <c r="A348" s="17">
        <v>44409</v>
      </c>
      <c r="B348" s="28">
        <v>148668</v>
      </c>
      <c r="C348" s="28">
        <v>49918</v>
      </c>
      <c r="D348" s="28">
        <v>22645</v>
      </c>
      <c r="E348" s="28">
        <v>20664</v>
      </c>
      <c r="F348" s="28">
        <v>36549</v>
      </c>
      <c r="G348" s="28">
        <v>0</v>
      </c>
      <c r="H348" s="28">
        <v>16172</v>
      </c>
      <c r="I348" s="28">
        <v>0</v>
      </c>
      <c r="J348" s="29">
        <v>25737</v>
      </c>
      <c r="K348" s="28">
        <v>24181</v>
      </c>
      <c r="L348" s="28">
        <v>2806</v>
      </c>
      <c r="M348" s="28">
        <v>2427</v>
      </c>
      <c r="N348" s="28">
        <v>5579</v>
      </c>
      <c r="O348" s="28">
        <v>4423</v>
      </c>
      <c r="P348" s="28">
        <v>5363</v>
      </c>
      <c r="Q348" s="28">
        <v>11259</v>
      </c>
      <c r="R348" s="28">
        <v>6106</v>
      </c>
      <c r="S348" s="28">
        <v>2324</v>
      </c>
      <c r="T348" s="28">
        <v>5347</v>
      </c>
      <c r="U348" s="28">
        <v>2975</v>
      </c>
      <c r="V348" s="28">
        <v>3022</v>
      </c>
      <c r="W348" s="28">
        <v>4887</v>
      </c>
      <c r="X348" s="18"/>
    </row>
    <row r="349" spans="1:24" ht="13.8" x14ac:dyDescent="0.3">
      <c r="A349" s="17">
        <v>44440</v>
      </c>
      <c r="B349" s="28">
        <v>142327</v>
      </c>
      <c r="C349" s="28">
        <v>47381</v>
      </c>
      <c r="D349" s="28">
        <v>23340</v>
      </c>
      <c r="E349" s="28">
        <v>21442</v>
      </c>
      <c r="F349" s="28">
        <v>35352</v>
      </c>
      <c r="G349" s="28">
        <v>0</v>
      </c>
      <c r="H349" s="28">
        <v>14614</v>
      </c>
      <c r="I349" s="28">
        <v>0</v>
      </c>
      <c r="J349" s="29">
        <v>24597</v>
      </c>
      <c r="K349" s="28">
        <v>22784</v>
      </c>
      <c r="L349" s="28">
        <v>3379</v>
      </c>
      <c r="M349" s="28">
        <v>2632</v>
      </c>
      <c r="N349" s="28">
        <v>5432</v>
      </c>
      <c r="O349" s="28">
        <v>4334</v>
      </c>
      <c r="P349" s="28">
        <v>4791</v>
      </c>
      <c r="Q349" s="28">
        <v>10911</v>
      </c>
      <c r="R349" s="28">
        <v>5924</v>
      </c>
      <c r="S349" s="28">
        <v>2182</v>
      </c>
      <c r="T349" s="28">
        <v>5312</v>
      </c>
      <c r="U349" s="28">
        <v>2764</v>
      </c>
      <c r="V349" s="28">
        <v>2882</v>
      </c>
      <c r="W349" s="28">
        <v>4464</v>
      </c>
      <c r="X349" s="18"/>
    </row>
    <row r="350" spans="1:24" ht="13.8" x14ac:dyDescent="0.3">
      <c r="A350" s="17">
        <v>44470</v>
      </c>
      <c r="B350" s="28">
        <v>165212</v>
      </c>
      <c r="C350" s="28">
        <v>51780</v>
      </c>
      <c r="D350" s="28">
        <v>26327</v>
      </c>
      <c r="E350" s="28">
        <v>23993</v>
      </c>
      <c r="F350" s="28">
        <v>44298</v>
      </c>
      <c r="G350" s="28">
        <v>0</v>
      </c>
      <c r="H350" s="28">
        <v>17320</v>
      </c>
      <c r="I350" s="28">
        <v>0</v>
      </c>
      <c r="J350" s="29">
        <v>27307</v>
      </c>
      <c r="K350" s="28">
        <v>24473</v>
      </c>
      <c r="L350" s="28">
        <v>3004</v>
      </c>
      <c r="M350" s="28">
        <v>3124</v>
      </c>
      <c r="N350" s="28">
        <v>6110</v>
      </c>
      <c r="O350" s="28">
        <v>5001</v>
      </c>
      <c r="P350" s="28">
        <v>5506</v>
      </c>
      <c r="Q350" s="28">
        <v>16635</v>
      </c>
      <c r="R350" s="28">
        <v>7008</v>
      </c>
      <c r="S350" s="28">
        <v>2955</v>
      </c>
      <c r="T350" s="28">
        <v>5100</v>
      </c>
      <c r="U350" s="28">
        <v>3212</v>
      </c>
      <c r="V350" s="28">
        <v>3356</v>
      </c>
      <c r="W350" s="28">
        <v>4615</v>
      </c>
      <c r="X350" s="18"/>
    </row>
    <row r="351" spans="1:24" ht="13.8" x14ac:dyDescent="0.3">
      <c r="A351" s="17">
        <v>44501</v>
      </c>
      <c r="B351" s="28">
        <v>157382</v>
      </c>
      <c r="C351" s="28">
        <v>51757</v>
      </c>
      <c r="D351" s="28">
        <v>23543</v>
      </c>
      <c r="E351" s="28">
        <v>21183</v>
      </c>
      <c r="F351" s="28">
        <v>41915</v>
      </c>
      <c r="G351" s="28">
        <v>0</v>
      </c>
      <c r="H351" s="28">
        <v>15990</v>
      </c>
      <c r="I351" s="28">
        <v>0</v>
      </c>
      <c r="J351" s="29">
        <v>27668</v>
      </c>
      <c r="K351" s="28">
        <v>24089</v>
      </c>
      <c r="L351" s="28">
        <v>2771</v>
      </c>
      <c r="M351" s="28">
        <v>2550</v>
      </c>
      <c r="N351" s="28">
        <v>5322</v>
      </c>
      <c r="O351" s="28">
        <v>4613</v>
      </c>
      <c r="P351" s="28">
        <v>5308</v>
      </c>
      <c r="Q351" s="28">
        <v>16069</v>
      </c>
      <c r="R351" s="28">
        <v>6615</v>
      </c>
      <c r="S351" s="28">
        <v>2308</v>
      </c>
      <c r="T351" s="28">
        <v>5511</v>
      </c>
      <c r="U351" s="28">
        <v>2965</v>
      </c>
      <c r="V351" s="28">
        <v>2971</v>
      </c>
      <c r="W351" s="28">
        <v>4001</v>
      </c>
      <c r="X351" s="18"/>
    </row>
    <row r="352" spans="1:24" ht="13.8" x14ac:dyDescent="0.3">
      <c r="A352" s="17">
        <v>44531</v>
      </c>
      <c r="B352" s="28">
        <v>159820</v>
      </c>
      <c r="C352" s="28">
        <v>51253</v>
      </c>
      <c r="D352" s="28">
        <v>24635</v>
      </c>
      <c r="E352" s="28">
        <v>22593</v>
      </c>
      <c r="F352" s="28">
        <v>40747</v>
      </c>
      <c r="G352" s="28">
        <v>0</v>
      </c>
      <c r="H352" s="28">
        <v>16477</v>
      </c>
      <c r="I352" s="28">
        <v>0</v>
      </c>
      <c r="J352" s="29">
        <v>27512</v>
      </c>
      <c r="K352" s="28">
        <v>23741</v>
      </c>
      <c r="L352" s="28">
        <v>2834</v>
      </c>
      <c r="M352" s="28">
        <v>3127</v>
      </c>
      <c r="N352" s="28">
        <v>5535</v>
      </c>
      <c r="O352" s="28">
        <v>5142</v>
      </c>
      <c r="P352" s="28">
        <v>5283</v>
      </c>
      <c r="Q352" s="28">
        <v>13385</v>
      </c>
      <c r="R352" s="28">
        <v>6554</v>
      </c>
      <c r="S352" s="28">
        <v>2680</v>
      </c>
      <c r="T352" s="28">
        <v>5426</v>
      </c>
      <c r="U352" s="28">
        <v>3228</v>
      </c>
      <c r="V352" s="28">
        <v>3721</v>
      </c>
      <c r="W352" s="28">
        <v>4099</v>
      </c>
      <c r="X352" s="18"/>
    </row>
    <row r="353" spans="1:24" ht="13.8" x14ac:dyDescent="0.3">
      <c r="A353" s="17">
        <v>44562</v>
      </c>
      <c r="B353" s="28">
        <v>148065</v>
      </c>
      <c r="C353" s="28">
        <v>48241</v>
      </c>
      <c r="D353" s="28">
        <v>23570</v>
      </c>
      <c r="E353" s="28">
        <v>21584</v>
      </c>
      <c r="F353" s="28">
        <v>36552</v>
      </c>
      <c r="G353" s="28">
        <v>0</v>
      </c>
      <c r="H353" s="28">
        <v>15895</v>
      </c>
      <c r="I353" s="28">
        <v>0</v>
      </c>
      <c r="J353" s="29">
        <v>24563</v>
      </c>
      <c r="K353" s="28">
        <v>23678</v>
      </c>
      <c r="L353" s="28">
        <v>2771</v>
      </c>
      <c r="M353" s="28">
        <v>3260</v>
      </c>
      <c r="N353" s="28">
        <v>5309</v>
      </c>
      <c r="O353" s="28">
        <v>4026</v>
      </c>
      <c r="P353" s="28">
        <v>5388</v>
      </c>
      <c r="Q353" s="28">
        <v>11475</v>
      </c>
      <c r="R353" s="28">
        <v>5927</v>
      </c>
      <c r="S353" s="28">
        <v>2070</v>
      </c>
      <c r="T353" s="28">
        <v>5367</v>
      </c>
      <c r="U353" s="28">
        <v>3658</v>
      </c>
      <c r="V353" s="28">
        <v>3000</v>
      </c>
      <c r="W353" s="28">
        <v>3939</v>
      </c>
      <c r="X353" s="18"/>
    </row>
    <row r="354" spans="1:24" ht="13.8" x14ac:dyDescent="0.3">
      <c r="A354" s="17">
        <v>44593</v>
      </c>
      <c r="B354" s="28">
        <v>151804</v>
      </c>
      <c r="C354" s="28">
        <v>49197</v>
      </c>
      <c r="D354" s="28">
        <v>25635</v>
      </c>
      <c r="E354" s="28">
        <v>23460</v>
      </c>
      <c r="F354" s="28">
        <v>36958</v>
      </c>
      <c r="G354" s="28">
        <v>0</v>
      </c>
      <c r="H354" s="28">
        <v>15486</v>
      </c>
      <c r="I354" s="28">
        <v>0</v>
      </c>
      <c r="J354" s="29">
        <v>25482</v>
      </c>
      <c r="K354" s="28">
        <v>23715</v>
      </c>
      <c r="L354" s="28">
        <v>2752</v>
      </c>
      <c r="M354" s="28">
        <v>3232</v>
      </c>
      <c r="N354" s="28">
        <v>5266</v>
      </c>
      <c r="O354" s="28">
        <v>5473</v>
      </c>
      <c r="P354" s="28">
        <v>5487</v>
      </c>
      <c r="Q354" s="28">
        <v>11594</v>
      </c>
      <c r="R354" s="28">
        <v>6740</v>
      </c>
      <c r="S354" s="28">
        <v>2088</v>
      </c>
      <c r="T354" s="28">
        <v>5090</v>
      </c>
      <c r="U354" s="28">
        <v>3184</v>
      </c>
      <c r="V354" s="28">
        <v>3230</v>
      </c>
      <c r="W354" s="28">
        <v>3580</v>
      </c>
      <c r="X354" s="18"/>
    </row>
    <row r="355" spans="1:24" ht="13.8" x14ac:dyDescent="0.3">
      <c r="A355" s="17">
        <v>44621</v>
      </c>
      <c r="B355" s="28">
        <v>180844</v>
      </c>
      <c r="C355" s="28">
        <v>60949</v>
      </c>
      <c r="D355" s="28">
        <v>31198</v>
      </c>
      <c r="E355" s="28">
        <v>28218</v>
      </c>
      <c r="F355" s="28">
        <v>43192</v>
      </c>
      <c r="G355" s="28">
        <v>0</v>
      </c>
      <c r="H355" s="28">
        <v>19305</v>
      </c>
      <c r="I355" s="28">
        <v>0</v>
      </c>
      <c r="J355" s="29">
        <v>32417</v>
      </c>
      <c r="K355" s="28">
        <v>28532</v>
      </c>
      <c r="L355" s="28">
        <v>3578</v>
      </c>
      <c r="M355" s="28">
        <v>3894</v>
      </c>
      <c r="N355" s="28">
        <v>6621</v>
      </c>
      <c r="O355" s="28">
        <v>6187</v>
      </c>
      <c r="P355" s="28">
        <v>6320</v>
      </c>
      <c r="Q355" s="28">
        <v>13375</v>
      </c>
      <c r="R355" s="28">
        <v>7257</v>
      </c>
      <c r="S355" s="28">
        <v>2048</v>
      </c>
      <c r="T355" s="28">
        <v>6233</v>
      </c>
      <c r="U355" s="28">
        <v>3901</v>
      </c>
      <c r="V355" s="28">
        <v>3887</v>
      </c>
      <c r="W355" s="28">
        <v>4326</v>
      </c>
      <c r="X355" s="18"/>
    </row>
    <row r="356" spans="1:24" ht="13.8" x14ac:dyDescent="0.3">
      <c r="A356" s="17">
        <v>44652</v>
      </c>
      <c r="B356" s="28">
        <v>173006</v>
      </c>
      <c r="C356" s="28">
        <v>58146</v>
      </c>
      <c r="D356" s="28">
        <v>29972</v>
      </c>
      <c r="E356" s="28">
        <v>26988</v>
      </c>
      <c r="F356" s="28">
        <v>38745</v>
      </c>
      <c r="G356" s="28">
        <v>0</v>
      </c>
      <c r="H356" s="28">
        <v>19952</v>
      </c>
      <c r="I356" s="28">
        <v>0</v>
      </c>
      <c r="J356" s="29">
        <v>30830</v>
      </c>
      <c r="K356" s="28">
        <v>27316</v>
      </c>
      <c r="L356" s="28">
        <v>3185</v>
      </c>
      <c r="M356" s="28">
        <v>3662</v>
      </c>
      <c r="N356" s="28">
        <v>6260</v>
      </c>
      <c r="O356" s="28">
        <v>6183</v>
      </c>
      <c r="P356" s="28">
        <v>6625</v>
      </c>
      <c r="Q356" s="28">
        <v>11202</v>
      </c>
      <c r="R356" s="28">
        <v>6168</v>
      </c>
      <c r="S356" s="28">
        <v>2299</v>
      </c>
      <c r="T356" s="28">
        <v>5856</v>
      </c>
      <c r="U356" s="28">
        <v>3510</v>
      </c>
      <c r="V356" s="28">
        <v>3719</v>
      </c>
      <c r="W356" s="28">
        <v>5139</v>
      </c>
      <c r="X356" s="18"/>
    </row>
    <row r="357" spans="1:24" ht="13.8" x14ac:dyDescent="0.3">
      <c r="A357" s="17">
        <v>44682</v>
      </c>
      <c r="B357" s="28">
        <v>178421</v>
      </c>
      <c r="C357" s="28">
        <v>59457</v>
      </c>
      <c r="D357" s="28">
        <v>30554</v>
      </c>
      <c r="E357" s="28">
        <v>27726</v>
      </c>
      <c r="F357" s="28">
        <v>41093</v>
      </c>
      <c r="G357" s="28">
        <v>0</v>
      </c>
      <c r="H357" s="28">
        <v>20224</v>
      </c>
      <c r="I357" s="28">
        <v>0</v>
      </c>
      <c r="J357" s="29">
        <v>30545</v>
      </c>
      <c r="K357" s="28">
        <v>28912</v>
      </c>
      <c r="L357" s="28">
        <v>3059</v>
      </c>
      <c r="M357" s="28">
        <v>4117</v>
      </c>
      <c r="N357" s="28">
        <v>6132</v>
      </c>
      <c r="O357" s="28">
        <v>6083</v>
      </c>
      <c r="P357" s="28">
        <v>6911</v>
      </c>
      <c r="Q357" s="28">
        <v>12321</v>
      </c>
      <c r="R357" s="28">
        <v>6988</v>
      </c>
      <c r="S357" s="28">
        <v>2041</v>
      </c>
      <c r="T357" s="28">
        <v>6286</v>
      </c>
      <c r="U357" s="28">
        <v>3507</v>
      </c>
      <c r="V357" s="28">
        <v>3781</v>
      </c>
      <c r="W357" s="28">
        <v>4299</v>
      </c>
      <c r="X357" s="18"/>
    </row>
    <row r="358" spans="1:24" ht="13.8" x14ac:dyDescent="0.3">
      <c r="A358" s="17">
        <v>44713</v>
      </c>
      <c r="B358" s="28">
        <v>184387</v>
      </c>
      <c r="C358" s="28">
        <v>61271</v>
      </c>
      <c r="D358" s="28">
        <v>30394</v>
      </c>
      <c r="E358" s="28">
        <v>27803</v>
      </c>
      <c r="F358" s="28">
        <v>41027</v>
      </c>
      <c r="G358" s="28">
        <v>0</v>
      </c>
      <c r="H358" s="28">
        <v>21489</v>
      </c>
      <c r="I358" s="28">
        <v>0</v>
      </c>
      <c r="J358" s="28">
        <v>32812</v>
      </c>
      <c r="K358" s="28">
        <v>28459</v>
      </c>
      <c r="L358" s="28">
        <v>3233</v>
      </c>
      <c r="M358" s="28">
        <v>4220</v>
      </c>
      <c r="N358" s="28">
        <v>6017</v>
      </c>
      <c r="O358" s="28">
        <v>6356</v>
      </c>
      <c r="P358" s="28">
        <v>5724</v>
      </c>
      <c r="Q358" s="28">
        <v>11678</v>
      </c>
      <c r="R358" s="28">
        <v>6800</v>
      </c>
      <c r="S358" s="28">
        <v>2133</v>
      </c>
      <c r="T358" s="28">
        <v>6282</v>
      </c>
      <c r="U358" s="28">
        <v>4090</v>
      </c>
      <c r="V358" s="28">
        <v>3539</v>
      </c>
      <c r="W358" s="28">
        <v>5216</v>
      </c>
    </row>
    <row r="359" spans="1:24" ht="13.8" x14ac:dyDescent="0.3">
      <c r="A359" s="17">
        <v>44743</v>
      </c>
      <c r="B359" s="28">
        <v>177380</v>
      </c>
      <c r="C359" s="28">
        <v>56857</v>
      </c>
      <c r="D359" s="28">
        <v>29165</v>
      </c>
      <c r="E359" s="28">
        <v>26226</v>
      </c>
      <c r="F359" s="28">
        <v>41579</v>
      </c>
      <c r="G359" s="28">
        <v>0</v>
      </c>
      <c r="H359" s="28">
        <v>20906</v>
      </c>
      <c r="I359" s="28">
        <v>0</v>
      </c>
      <c r="J359" s="28">
        <v>29516</v>
      </c>
      <c r="K359" s="28">
        <v>27341</v>
      </c>
      <c r="L359" s="28">
        <v>3024</v>
      </c>
      <c r="M359" s="28">
        <v>3609</v>
      </c>
      <c r="N359" s="28">
        <v>6116</v>
      </c>
      <c r="O359" s="28">
        <v>6140</v>
      </c>
      <c r="P359" s="28">
        <v>6190</v>
      </c>
      <c r="Q359" s="28">
        <v>12267</v>
      </c>
      <c r="R359" s="28">
        <v>6492</v>
      </c>
      <c r="S359" s="28">
        <v>2247</v>
      </c>
      <c r="T359" s="28">
        <v>6445</v>
      </c>
      <c r="U359" s="28">
        <v>4441</v>
      </c>
      <c r="V359" s="28">
        <v>3738</v>
      </c>
      <c r="W359" s="28">
        <v>5317</v>
      </c>
    </row>
    <row r="360" spans="1:24" ht="13.8" x14ac:dyDescent="0.3">
      <c r="A360" s="17">
        <v>44774</v>
      </c>
      <c r="B360" s="28">
        <v>183772</v>
      </c>
      <c r="C360" s="28">
        <v>61997</v>
      </c>
      <c r="D360" s="28">
        <v>29526</v>
      </c>
      <c r="E360" s="28">
        <v>26525</v>
      </c>
      <c r="F360" s="28">
        <v>43668</v>
      </c>
      <c r="G360" s="28">
        <v>0</v>
      </c>
      <c r="H360" s="28">
        <v>19852</v>
      </c>
      <c r="I360" s="28">
        <v>0</v>
      </c>
      <c r="J360" s="28">
        <v>32012</v>
      </c>
      <c r="K360" s="28">
        <v>29984</v>
      </c>
      <c r="L360" s="28">
        <v>2862</v>
      </c>
      <c r="M360" s="28">
        <v>3616</v>
      </c>
      <c r="N360" s="28">
        <v>6458</v>
      </c>
      <c r="O360" s="28">
        <v>6573</v>
      </c>
      <c r="P360" s="28">
        <v>6203</v>
      </c>
      <c r="Q360" s="28">
        <v>12907</v>
      </c>
      <c r="R360" s="28">
        <v>7799</v>
      </c>
      <c r="S360" s="28">
        <v>2588</v>
      </c>
      <c r="T360" s="28">
        <v>6078</v>
      </c>
      <c r="U360" s="28">
        <v>4282</v>
      </c>
      <c r="V360" s="28">
        <v>3961</v>
      </c>
      <c r="W360" s="28">
        <v>4793</v>
      </c>
    </row>
    <row r="361" spans="1:24" ht="13.8" x14ac:dyDescent="0.3">
      <c r="A361" s="17">
        <v>44805</v>
      </c>
      <c r="B361" s="28">
        <v>177272</v>
      </c>
      <c r="C361" s="28">
        <v>58389</v>
      </c>
      <c r="D361" s="28">
        <v>30316</v>
      </c>
      <c r="E361" s="28">
        <v>27244</v>
      </c>
      <c r="F361" s="28">
        <v>41647</v>
      </c>
      <c r="G361" s="28">
        <v>0</v>
      </c>
      <c r="H361" s="28">
        <v>19852</v>
      </c>
      <c r="I361" s="28">
        <v>0</v>
      </c>
      <c r="J361" s="28">
        <v>30473</v>
      </c>
      <c r="K361" s="28">
        <v>27916</v>
      </c>
      <c r="L361" s="28">
        <v>2477</v>
      </c>
      <c r="M361" s="28">
        <v>4463</v>
      </c>
      <c r="N361" s="28">
        <v>6085</v>
      </c>
      <c r="O361" s="28">
        <v>6662</v>
      </c>
      <c r="P361" s="28">
        <v>7066</v>
      </c>
      <c r="Q361" s="28">
        <v>11954</v>
      </c>
      <c r="R361" s="28">
        <v>6633</v>
      </c>
      <c r="S361" s="28">
        <v>2347</v>
      </c>
      <c r="T361" s="28">
        <v>5986</v>
      </c>
      <c r="U361" s="28">
        <v>4632</v>
      </c>
      <c r="V361" s="28">
        <v>3307</v>
      </c>
      <c r="W361" s="28">
        <v>4795</v>
      </c>
    </row>
    <row r="362" spans="1:24" ht="13.8" x14ac:dyDescent="0.3">
      <c r="A362" s="17">
        <v>44835</v>
      </c>
      <c r="B362" s="28">
        <v>182488</v>
      </c>
      <c r="C362" s="28">
        <v>58065</v>
      </c>
      <c r="D362" s="28">
        <v>30292</v>
      </c>
      <c r="E362" s="28">
        <v>27239</v>
      </c>
      <c r="F362" s="28">
        <v>44761</v>
      </c>
      <c r="G362" s="28">
        <v>0</v>
      </c>
      <c r="H362" s="28">
        <v>18591</v>
      </c>
      <c r="I362" s="28">
        <v>0</v>
      </c>
      <c r="J362" s="28">
        <v>30058</v>
      </c>
      <c r="K362" s="28">
        <v>28007</v>
      </c>
      <c r="L362" s="28">
        <v>2860</v>
      </c>
      <c r="M362" s="28">
        <v>4005</v>
      </c>
      <c r="N362" s="28">
        <v>6555</v>
      </c>
      <c r="O362" s="28">
        <v>6441</v>
      </c>
      <c r="P362" s="28">
        <v>7028</v>
      </c>
      <c r="Q362" s="28">
        <v>15698</v>
      </c>
      <c r="R362" s="28">
        <v>6744</v>
      </c>
      <c r="S362" s="28">
        <v>1996</v>
      </c>
      <c r="T362" s="28">
        <v>6393</v>
      </c>
      <c r="U362" s="28">
        <v>4109</v>
      </c>
      <c r="V362" s="28">
        <v>3733</v>
      </c>
      <c r="W362" s="28">
        <v>4326</v>
      </c>
    </row>
    <row r="363" spans="1:24" ht="13.8" x14ac:dyDescent="0.3">
      <c r="A363" s="17">
        <v>44866</v>
      </c>
      <c r="B363" s="28">
        <v>172968</v>
      </c>
      <c r="C363" s="28">
        <v>55248</v>
      </c>
      <c r="D363" s="28">
        <v>28258</v>
      </c>
      <c r="E363" s="28">
        <v>25575</v>
      </c>
      <c r="F363" s="28">
        <v>42445</v>
      </c>
      <c r="G363" s="28">
        <v>0</v>
      </c>
      <c r="H363" s="28">
        <v>18040</v>
      </c>
      <c r="I363" s="28">
        <v>0</v>
      </c>
      <c r="J363" s="28">
        <v>29651</v>
      </c>
      <c r="K363" s="28">
        <v>25596</v>
      </c>
      <c r="L363" s="28">
        <v>2871</v>
      </c>
      <c r="M363" s="28">
        <v>3882</v>
      </c>
      <c r="N363" s="28">
        <v>6123</v>
      </c>
      <c r="O363" s="28">
        <v>5807</v>
      </c>
      <c r="P363" s="28">
        <v>6813</v>
      </c>
      <c r="Q363" s="28">
        <v>15576</v>
      </c>
      <c r="R363" s="28">
        <v>6379</v>
      </c>
      <c r="S363" s="28">
        <v>2019</v>
      </c>
      <c r="T363" s="28">
        <v>5646</v>
      </c>
      <c r="U363" s="28">
        <v>3531</v>
      </c>
      <c r="V363" s="28">
        <v>3518</v>
      </c>
      <c r="W363" s="28">
        <v>3856</v>
      </c>
    </row>
    <row r="364" spans="1:24" ht="13.8" x14ac:dyDescent="0.3">
      <c r="A364" s="17">
        <v>44896</v>
      </c>
      <c r="B364" s="28">
        <v>169847</v>
      </c>
      <c r="C364" s="28">
        <v>52723</v>
      </c>
      <c r="D364" s="28">
        <v>42461</v>
      </c>
      <c r="E364" s="28">
        <v>26949</v>
      </c>
      <c r="F364" s="28">
        <v>41966</v>
      </c>
      <c r="G364" s="28">
        <v>0</v>
      </c>
      <c r="H364" s="28">
        <v>17315</v>
      </c>
      <c r="I364" s="28">
        <v>0</v>
      </c>
      <c r="J364" s="28">
        <v>27803</v>
      </c>
      <c r="K364" s="28">
        <v>24921</v>
      </c>
      <c r="L364" s="28">
        <v>2855</v>
      </c>
      <c r="M364" s="28">
        <v>3882</v>
      </c>
      <c r="N364" s="28">
        <v>5980</v>
      </c>
      <c r="O364" s="28">
        <v>6958</v>
      </c>
      <c r="P364" s="28">
        <v>7546</v>
      </c>
      <c r="Q364" s="28">
        <v>13790</v>
      </c>
      <c r="R364" s="28">
        <v>6389</v>
      </c>
      <c r="S364" s="28">
        <v>1978</v>
      </c>
      <c r="T364" s="28">
        <v>5810</v>
      </c>
      <c r="U364" s="28">
        <v>3341</v>
      </c>
      <c r="V364" s="28">
        <v>4298</v>
      </c>
      <c r="W364" s="28">
        <v>3991</v>
      </c>
    </row>
    <row r="365" spans="1:24" ht="13.8" x14ac:dyDescent="0.3">
      <c r="A365" s="17">
        <v>44927</v>
      </c>
      <c r="B365" s="28">
        <v>168568</v>
      </c>
      <c r="C365" s="28">
        <v>54287</v>
      </c>
      <c r="D365" s="28">
        <v>30931</v>
      </c>
      <c r="E365" s="28">
        <v>27962</v>
      </c>
      <c r="F365" s="28">
        <v>38109</v>
      </c>
      <c r="G365" s="28">
        <v>0</v>
      </c>
      <c r="H365" s="28">
        <v>16306</v>
      </c>
      <c r="I365" s="28">
        <v>0</v>
      </c>
      <c r="J365" s="28">
        <v>27338</v>
      </c>
      <c r="K365" s="28">
        <v>26948</v>
      </c>
      <c r="L365" s="28">
        <v>3690</v>
      </c>
      <c r="M365" s="28">
        <v>3587</v>
      </c>
      <c r="N365" s="28">
        <v>6495</v>
      </c>
      <c r="O365" s="28">
        <v>6331</v>
      </c>
      <c r="P365" s="28">
        <v>7279</v>
      </c>
      <c r="Q365" s="28">
        <v>13093</v>
      </c>
      <c r="R365" s="28">
        <v>6089</v>
      </c>
      <c r="S365" s="28">
        <v>1571</v>
      </c>
      <c r="T365" s="28">
        <v>5024</v>
      </c>
      <c r="U365" s="28">
        <v>3289</v>
      </c>
      <c r="V365" s="28">
        <v>3003</v>
      </c>
      <c r="W365" s="28">
        <v>3612</v>
      </c>
    </row>
    <row r="366" spans="1:24" ht="13.8" x14ac:dyDescent="0.3">
      <c r="A366" s="17">
        <v>44958</v>
      </c>
      <c r="B366" s="28">
        <v>160266</v>
      </c>
      <c r="C366" s="28">
        <v>51918</v>
      </c>
      <c r="D366" s="28">
        <v>29158</v>
      </c>
      <c r="E366" s="28">
        <v>26599</v>
      </c>
      <c r="F366" s="28">
        <v>38380</v>
      </c>
      <c r="G366" s="28">
        <v>0</v>
      </c>
      <c r="H366" s="28">
        <v>15510</v>
      </c>
      <c r="I366" s="28">
        <v>0</v>
      </c>
      <c r="J366" s="28">
        <v>26972</v>
      </c>
      <c r="K366" s="28">
        <v>24947</v>
      </c>
      <c r="L366" s="28">
        <v>3360</v>
      </c>
      <c r="M366" s="28">
        <v>3670</v>
      </c>
      <c r="N366" s="28">
        <v>6012</v>
      </c>
      <c r="O366" s="28">
        <v>5809</v>
      </c>
      <c r="P366" s="28">
        <v>6136</v>
      </c>
      <c r="Q366" s="28">
        <v>11619</v>
      </c>
      <c r="R366" s="28">
        <v>6424</v>
      </c>
      <c r="S366" s="28">
        <v>2939</v>
      </c>
      <c r="T366" s="28">
        <v>4988</v>
      </c>
      <c r="U366" s="28">
        <v>3628</v>
      </c>
      <c r="V366" s="28">
        <v>2939</v>
      </c>
      <c r="W366" s="28">
        <v>3536</v>
      </c>
    </row>
    <row r="367" spans="1:24" ht="13.8" x14ac:dyDescent="0.3">
      <c r="A367" s="17">
        <v>44986</v>
      </c>
      <c r="B367" s="28">
        <v>187936</v>
      </c>
      <c r="C367" s="28">
        <v>61161</v>
      </c>
      <c r="D367" s="28">
        <v>34955</v>
      </c>
      <c r="E367" s="28">
        <v>31843</v>
      </c>
      <c r="F367" s="28">
        <v>42645</v>
      </c>
      <c r="G367" s="28">
        <v>0</v>
      </c>
      <c r="H367" s="28">
        <v>18982</v>
      </c>
      <c r="I367" s="28">
        <v>0</v>
      </c>
      <c r="J367" s="28">
        <v>31888</v>
      </c>
      <c r="K367" s="28">
        <v>29273</v>
      </c>
      <c r="L367" s="28">
        <v>4163</v>
      </c>
      <c r="M367" s="28">
        <v>4011</v>
      </c>
      <c r="N367" s="28">
        <v>7495</v>
      </c>
      <c r="O367" s="28">
        <v>7759</v>
      </c>
      <c r="P367" s="28">
        <v>6918</v>
      </c>
      <c r="Q367" s="28">
        <v>14181</v>
      </c>
      <c r="R367" s="28">
        <v>6560</v>
      </c>
      <c r="S367" s="28">
        <v>2336</v>
      </c>
      <c r="T367" s="28">
        <v>5836</v>
      </c>
      <c r="U367" s="28">
        <v>3096</v>
      </c>
      <c r="V367" s="28">
        <v>3784</v>
      </c>
      <c r="W367" s="28">
        <v>4199</v>
      </c>
    </row>
    <row r="368" spans="1:24" ht="13.8" x14ac:dyDescent="0.3">
      <c r="A368" s="17">
        <v>45017</v>
      </c>
      <c r="B368" s="28">
        <v>165778</v>
      </c>
      <c r="C368" s="28">
        <v>53985</v>
      </c>
      <c r="D368" s="28">
        <v>30342</v>
      </c>
      <c r="E368" s="28">
        <v>27463</v>
      </c>
      <c r="F368" s="28">
        <v>38261</v>
      </c>
      <c r="G368" s="28">
        <v>0</v>
      </c>
      <c r="H368" s="28">
        <v>15850</v>
      </c>
      <c r="I368" s="28">
        <v>0</v>
      </c>
      <c r="J368" s="28">
        <v>29267</v>
      </c>
      <c r="K368" s="28">
        <v>24718</v>
      </c>
      <c r="L368" s="28">
        <v>3730</v>
      </c>
      <c r="M368" s="28">
        <v>3532</v>
      </c>
      <c r="N368" s="28">
        <v>5983</v>
      </c>
      <c r="O368" s="28">
        <v>6808</v>
      </c>
      <c r="P368" s="28">
        <v>6624</v>
      </c>
      <c r="Q368" s="28">
        <v>12794</v>
      </c>
      <c r="R368" s="28">
        <v>5800</v>
      </c>
      <c r="S368" s="28">
        <v>1893</v>
      </c>
      <c r="T368" s="28">
        <v>5396</v>
      </c>
      <c r="U368" s="28">
        <v>3511</v>
      </c>
      <c r="V368" s="28">
        <v>3201</v>
      </c>
      <c r="W368" s="28">
        <v>3434</v>
      </c>
    </row>
    <row r="369" spans="1:23" ht="13.8" x14ac:dyDescent="0.3">
      <c r="A369" s="17">
        <v>45047</v>
      </c>
      <c r="B369" s="28">
        <v>169930</v>
      </c>
      <c r="C369" s="28">
        <v>58380</v>
      </c>
      <c r="D369" s="28">
        <v>30344</v>
      </c>
      <c r="E369" s="28">
        <v>27261</v>
      </c>
      <c r="F369" s="28">
        <v>36862</v>
      </c>
      <c r="G369" s="28">
        <v>0</v>
      </c>
      <c r="H369" s="28">
        <v>16704</v>
      </c>
      <c r="I369" s="28">
        <v>0</v>
      </c>
      <c r="J369" s="28">
        <v>31103</v>
      </c>
      <c r="K369" s="28">
        <v>27277</v>
      </c>
      <c r="L369" s="28">
        <v>3536</v>
      </c>
      <c r="M369" s="28">
        <v>3584</v>
      </c>
      <c r="N369" s="28">
        <v>6175</v>
      </c>
      <c r="O369" s="28">
        <v>6311</v>
      </c>
      <c r="P369" s="28">
        <v>6434</v>
      </c>
      <c r="Q369" s="28">
        <v>10679</v>
      </c>
      <c r="R369" s="28">
        <v>6367</v>
      </c>
      <c r="S369" s="28">
        <v>1878</v>
      </c>
      <c r="T369" s="28">
        <v>5263</v>
      </c>
      <c r="U369" s="28">
        <v>3005</v>
      </c>
      <c r="V369" s="28">
        <v>3405</v>
      </c>
      <c r="W369" s="28">
        <v>3970</v>
      </c>
    </row>
    <row r="370" spans="1:23" ht="13.8" x14ac:dyDescent="0.3">
      <c r="A370" s="17">
        <v>45078</v>
      </c>
      <c r="B370" s="28">
        <v>169939</v>
      </c>
      <c r="C370" s="28">
        <v>58713</v>
      </c>
      <c r="D370" s="28">
        <v>30325</v>
      </c>
      <c r="E370" s="28">
        <v>27825</v>
      </c>
      <c r="F370" s="28">
        <v>37562</v>
      </c>
      <c r="G370" s="28">
        <v>0</v>
      </c>
      <c r="H370" s="28">
        <v>16939</v>
      </c>
      <c r="I370" s="28">
        <v>0</v>
      </c>
      <c r="J370" s="28">
        <v>31325</v>
      </c>
      <c r="K370" s="28">
        <v>27389</v>
      </c>
      <c r="L370" s="28">
        <v>3552</v>
      </c>
      <c r="M370" s="28">
        <v>3599</v>
      </c>
      <c r="N370" s="28">
        <v>6292</v>
      </c>
      <c r="O370" s="28">
        <v>7319</v>
      </c>
      <c r="P370" s="28">
        <v>5098</v>
      </c>
      <c r="Q370" s="28">
        <v>10223</v>
      </c>
      <c r="R370" s="28">
        <v>6133</v>
      </c>
      <c r="S370" s="28">
        <v>2880</v>
      </c>
      <c r="T370" s="28">
        <v>4925</v>
      </c>
      <c r="U370" s="28">
        <v>3728</v>
      </c>
      <c r="V370" s="28">
        <v>3455</v>
      </c>
      <c r="W370" s="28">
        <v>3978</v>
      </c>
    </row>
    <row r="371" spans="1:23" ht="13.8" x14ac:dyDescent="0.3">
      <c r="A371" s="17">
        <v>45108</v>
      </c>
      <c r="B371" s="28">
        <v>162863</v>
      </c>
      <c r="C371" s="28">
        <v>55058</v>
      </c>
      <c r="D371" s="28">
        <v>29989</v>
      </c>
      <c r="E371" s="28">
        <v>27552</v>
      </c>
      <c r="F371" s="28">
        <v>36456</v>
      </c>
      <c r="G371" s="28">
        <v>0</v>
      </c>
      <c r="H371" s="28">
        <v>15991</v>
      </c>
      <c r="I371" s="28">
        <v>0</v>
      </c>
      <c r="J371" s="28">
        <v>28652</v>
      </c>
      <c r="K371" s="28">
        <v>26406</v>
      </c>
      <c r="L371" s="28">
        <v>3282</v>
      </c>
      <c r="M371" s="28">
        <v>3523</v>
      </c>
      <c r="N371" s="28">
        <v>6115</v>
      </c>
      <c r="O371" s="28">
        <v>7255</v>
      </c>
      <c r="P371" s="28">
        <v>5378</v>
      </c>
      <c r="Q371" s="28">
        <v>10660</v>
      </c>
      <c r="R371" s="28">
        <v>6313</v>
      </c>
      <c r="S371" s="28">
        <v>1800</v>
      </c>
      <c r="T371" s="28">
        <v>4470</v>
      </c>
      <c r="U371" s="28">
        <v>3308</v>
      </c>
      <c r="V371" s="28">
        <v>3255</v>
      </c>
      <c r="W371" s="28">
        <v>3582</v>
      </c>
    </row>
    <row r="372" spans="1:23" ht="13.8" x14ac:dyDescent="0.3">
      <c r="A372" s="17">
        <v>45139</v>
      </c>
      <c r="B372" s="28">
        <v>173968</v>
      </c>
      <c r="C372" s="28">
        <v>59973</v>
      </c>
      <c r="D372" s="28">
        <v>30496</v>
      </c>
      <c r="E372" s="28">
        <v>27495</v>
      </c>
      <c r="F372" s="28">
        <v>39233</v>
      </c>
      <c r="G372" s="28">
        <v>0</v>
      </c>
      <c r="H372" s="28">
        <v>16738</v>
      </c>
      <c r="I372" s="28">
        <v>0</v>
      </c>
      <c r="J372" s="28">
        <v>30956</v>
      </c>
      <c r="K372" s="28">
        <v>29017</v>
      </c>
      <c r="L372" s="28">
        <v>2720</v>
      </c>
      <c r="M372" s="28">
        <v>3283</v>
      </c>
      <c r="N372" s="28">
        <v>6769</v>
      </c>
      <c r="O372" s="28">
        <v>6547</v>
      </c>
      <c r="P372" s="28">
        <v>5597</v>
      </c>
      <c r="Q372" s="28">
        <v>10765</v>
      </c>
      <c r="R372" s="28">
        <v>6580</v>
      </c>
      <c r="S372" s="28">
        <v>2296</v>
      </c>
      <c r="T372" s="28">
        <v>5447</v>
      </c>
      <c r="U372" s="28">
        <v>3795</v>
      </c>
      <c r="V372" s="28">
        <v>3603</v>
      </c>
      <c r="W372" s="28">
        <v>3830</v>
      </c>
    </row>
    <row r="373" spans="1:23" ht="13.8" x14ac:dyDescent="0.3">
      <c r="A373" s="17">
        <v>45170</v>
      </c>
      <c r="B373" s="28">
        <v>174158</v>
      </c>
      <c r="C373" s="28">
        <v>57133</v>
      </c>
      <c r="D373" s="28">
        <v>30480</v>
      </c>
      <c r="E373" s="28">
        <v>27399</v>
      </c>
      <c r="F373" s="28">
        <v>41600</v>
      </c>
      <c r="G373" s="28">
        <v>0</v>
      </c>
      <c r="H373" s="28">
        <v>17116</v>
      </c>
      <c r="I373" s="28">
        <v>0</v>
      </c>
      <c r="J373" s="28">
        <v>29564</v>
      </c>
      <c r="K373" s="28">
        <v>27569</v>
      </c>
      <c r="L373" s="28">
        <v>2735</v>
      </c>
      <c r="M373" s="28">
        <v>3541</v>
      </c>
      <c r="N373" s="28">
        <v>6737</v>
      </c>
      <c r="O373" s="28">
        <v>6295</v>
      </c>
      <c r="P373" s="28">
        <v>5991</v>
      </c>
      <c r="Q373" s="28">
        <v>11835</v>
      </c>
      <c r="R373" s="28">
        <v>6715</v>
      </c>
      <c r="S373" s="28">
        <v>3561</v>
      </c>
      <c r="T373" s="28">
        <v>5912</v>
      </c>
      <c r="U373" s="28">
        <v>4105</v>
      </c>
      <c r="V373" s="28">
        <v>2829</v>
      </c>
      <c r="W373" s="28">
        <v>3675</v>
      </c>
    </row>
    <row r="374" spans="1:23" ht="13.8" x14ac:dyDescent="0.3">
      <c r="A374" s="17">
        <v>45200</v>
      </c>
      <c r="B374" s="28">
        <v>180352</v>
      </c>
      <c r="C374" s="28">
        <v>58949</v>
      </c>
      <c r="D374" s="28">
        <v>30322</v>
      </c>
      <c r="E374" s="28">
        <v>27468</v>
      </c>
      <c r="F374" s="28">
        <v>45391</v>
      </c>
      <c r="G374" s="28">
        <v>0</v>
      </c>
      <c r="H374" s="28">
        <v>16259</v>
      </c>
      <c r="I374" s="28">
        <v>0</v>
      </c>
      <c r="J374" s="28">
        <v>29079</v>
      </c>
      <c r="K374" s="28">
        <v>29870</v>
      </c>
      <c r="L374" s="28">
        <v>2708</v>
      </c>
      <c r="M374" s="28">
        <v>4044</v>
      </c>
      <c r="N374" s="28">
        <v>5997</v>
      </c>
      <c r="O374" s="28">
        <v>7520</v>
      </c>
      <c r="P374" s="28">
        <v>5675</v>
      </c>
      <c r="Q374" s="28">
        <v>16046</v>
      </c>
      <c r="R374" s="28">
        <v>6699</v>
      </c>
      <c r="S374" s="28">
        <v>2238</v>
      </c>
      <c r="T374" s="28">
        <v>6357</v>
      </c>
      <c r="U374" s="28">
        <v>3925</v>
      </c>
      <c r="V374" s="28">
        <v>3216</v>
      </c>
      <c r="W374" s="28">
        <v>3602</v>
      </c>
    </row>
    <row r="375" spans="1:23" ht="13.8" x14ac:dyDescent="0.3">
      <c r="A375" s="17">
        <v>45231</v>
      </c>
      <c r="B375" s="28">
        <v>168603</v>
      </c>
      <c r="C375" s="28">
        <v>55291</v>
      </c>
      <c r="D375" s="28">
        <v>29803</v>
      </c>
      <c r="E375" s="28">
        <v>27110</v>
      </c>
      <c r="F375" s="28">
        <v>41069</v>
      </c>
      <c r="G375" s="28">
        <v>0</v>
      </c>
      <c r="H375" s="28">
        <v>16454</v>
      </c>
      <c r="I375" s="28">
        <v>0</v>
      </c>
      <c r="J375" s="28">
        <v>29298</v>
      </c>
      <c r="K375" s="28">
        <v>25993</v>
      </c>
      <c r="L375" s="28">
        <v>2755</v>
      </c>
      <c r="M375" s="28">
        <v>3845</v>
      </c>
      <c r="N375" s="28">
        <v>6510</v>
      </c>
      <c r="O375" s="28">
        <v>6587</v>
      </c>
      <c r="P375" s="28">
        <v>5786</v>
      </c>
      <c r="Q375" s="28">
        <v>13904</v>
      </c>
      <c r="R375" s="28">
        <v>6161</v>
      </c>
      <c r="S375" s="28">
        <v>2163</v>
      </c>
      <c r="T375" s="28">
        <v>5509</v>
      </c>
      <c r="U375" s="28">
        <v>3447</v>
      </c>
      <c r="V375" s="28">
        <v>3221</v>
      </c>
      <c r="W375" s="28">
        <v>3610</v>
      </c>
    </row>
    <row r="376" spans="1:23" ht="13.8" x14ac:dyDescent="0.3">
      <c r="A376" s="17">
        <v>45261</v>
      </c>
      <c r="B376" s="28">
        <v>169272</v>
      </c>
      <c r="C376" s="28">
        <v>51597</v>
      </c>
      <c r="D376" s="28">
        <v>31611</v>
      </c>
      <c r="E376" s="28">
        <v>28423</v>
      </c>
      <c r="F376" s="28">
        <v>40739</v>
      </c>
      <c r="G376" s="28">
        <v>0</v>
      </c>
      <c r="H376" s="28">
        <v>17422</v>
      </c>
      <c r="I376" s="28">
        <v>0</v>
      </c>
      <c r="J376" s="28">
        <v>27775</v>
      </c>
      <c r="K376" s="28">
        <v>23821</v>
      </c>
      <c r="L376" s="28">
        <v>2598</v>
      </c>
      <c r="M376" s="28">
        <v>4038</v>
      </c>
      <c r="N376" s="28">
        <v>6119</v>
      </c>
      <c r="O376" s="28">
        <v>7647</v>
      </c>
      <c r="P376" s="28">
        <v>7173</v>
      </c>
      <c r="Q376" s="28">
        <v>12007</v>
      </c>
      <c r="R376" s="28">
        <v>6325</v>
      </c>
      <c r="S376" s="28">
        <v>2213</v>
      </c>
      <c r="T376" s="28">
        <v>5710</v>
      </c>
      <c r="U376" s="28">
        <v>3610</v>
      </c>
      <c r="V376" s="28">
        <v>3865</v>
      </c>
      <c r="W376" s="28">
        <v>3781</v>
      </c>
    </row>
    <row r="377" spans="1:23" ht="13.8" x14ac:dyDescent="0.3">
      <c r="A377" s="17">
        <v>45292</v>
      </c>
      <c r="B377" s="28">
        <v>161743</v>
      </c>
      <c r="C377" s="28">
        <v>52785</v>
      </c>
      <c r="D377" s="28">
        <v>29808</v>
      </c>
      <c r="E377" s="28">
        <v>27077</v>
      </c>
      <c r="F377" s="28">
        <v>37803</v>
      </c>
      <c r="G377" s="28"/>
      <c r="H377" s="28">
        <v>15817</v>
      </c>
      <c r="I377" s="28"/>
      <c r="J377" s="28">
        <v>26303</v>
      </c>
      <c r="K377" s="28">
        <v>26481</v>
      </c>
      <c r="L377" s="28">
        <v>2673</v>
      </c>
      <c r="M377" s="28">
        <v>3446</v>
      </c>
      <c r="N377" s="28">
        <v>6362</v>
      </c>
      <c r="O377" s="28">
        <v>6945</v>
      </c>
      <c r="P377" s="28">
        <v>6628</v>
      </c>
      <c r="Q377" s="28">
        <v>12073</v>
      </c>
      <c r="R377" s="28">
        <v>5801</v>
      </c>
      <c r="S377" s="28">
        <v>2276</v>
      </c>
      <c r="T377" s="28">
        <v>5175</v>
      </c>
      <c r="U377" s="28">
        <v>3380</v>
      </c>
      <c r="V377" s="28">
        <v>3148</v>
      </c>
      <c r="W377" s="28">
        <v>3580</v>
      </c>
    </row>
    <row r="378" spans="1:23" ht="13.8" x14ac:dyDescent="0.3">
      <c r="A378" s="17">
        <v>45323</v>
      </c>
      <c r="B378" s="28">
        <v>168390</v>
      </c>
      <c r="C378" s="28">
        <v>55282</v>
      </c>
      <c r="D378" s="28">
        <v>30424</v>
      </c>
      <c r="E378" s="28">
        <v>27642</v>
      </c>
      <c r="F378" s="28">
        <v>38991</v>
      </c>
      <c r="G378" s="28"/>
      <c r="H378" s="28">
        <v>15974</v>
      </c>
      <c r="I378" s="28"/>
      <c r="J378" s="28">
        <v>28500</v>
      </c>
      <c r="K378" s="28">
        <v>26782</v>
      </c>
      <c r="L378" s="28">
        <v>2789</v>
      </c>
      <c r="M378" s="28">
        <v>4062</v>
      </c>
      <c r="N378" s="28">
        <v>6015</v>
      </c>
      <c r="O378" s="28">
        <v>7284</v>
      </c>
      <c r="P378" s="28">
        <v>6441</v>
      </c>
      <c r="Q378" s="28">
        <v>12011</v>
      </c>
      <c r="R378" s="28">
        <v>6117</v>
      </c>
      <c r="S378" s="28">
        <v>3074</v>
      </c>
      <c r="T378" s="28">
        <v>5100</v>
      </c>
      <c r="U378" s="28">
        <v>3680</v>
      </c>
      <c r="V378" s="28">
        <v>3008</v>
      </c>
      <c r="W378" s="28">
        <v>3778</v>
      </c>
    </row>
    <row r="379" spans="1:23" ht="13.8" x14ac:dyDescent="0.3">
      <c r="A379" s="17">
        <v>45352</v>
      </c>
      <c r="B379" s="28">
        <v>180743</v>
      </c>
      <c r="C379" s="28">
        <v>57657</v>
      </c>
      <c r="D379" s="28">
        <v>32443</v>
      </c>
      <c r="E379" s="28">
        <v>29133</v>
      </c>
      <c r="F379" s="28">
        <v>43870</v>
      </c>
      <c r="G379" s="28"/>
      <c r="H379" s="28">
        <v>17618</v>
      </c>
      <c r="I379" s="28"/>
      <c r="J379" s="28">
        <v>30756</v>
      </c>
      <c r="K379" s="28">
        <v>26901</v>
      </c>
      <c r="L379" s="28">
        <v>3219</v>
      </c>
      <c r="M379" s="28">
        <v>3742</v>
      </c>
      <c r="N379" s="28">
        <v>6596</v>
      </c>
      <c r="O379" s="28">
        <v>7777</v>
      </c>
      <c r="P379" s="28">
        <v>6756</v>
      </c>
      <c r="Q379" s="28">
        <v>12772</v>
      </c>
      <c r="R379" s="28">
        <v>6822</v>
      </c>
      <c r="S379" s="28">
        <v>2594</v>
      </c>
      <c r="T379" s="28">
        <v>6406</v>
      </c>
      <c r="U379" s="28">
        <v>4656</v>
      </c>
      <c r="V379" s="28">
        <v>3371</v>
      </c>
      <c r="W379" s="28">
        <v>3935</v>
      </c>
    </row>
    <row r="380" spans="1:23" ht="13.8" x14ac:dyDescent="0.3">
      <c r="A380" s="17">
        <v>45383</v>
      </c>
      <c r="B380" s="28">
        <v>172782</v>
      </c>
      <c r="C380" s="28">
        <v>60043</v>
      </c>
      <c r="D380" s="28">
        <v>30554</v>
      </c>
      <c r="E380" s="28">
        <v>27668</v>
      </c>
      <c r="F380" s="28">
        <v>38816</v>
      </c>
      <c r="G380" s="28"/>
      <c r="H380" s="28">
        <v>16482</v>
      </c>
      <c r="I380" s="28"/>
      <c r="J380" s="28">
        <v>30644</v>
      </c>
      <c r="K380" s="28">
        <v>29399</v>
      </c>
      <c r="L380" s="28">
        <v>2960</v>
      </c>
      <c r="M380" s="28">
        <v>3489</v>
      </c>
      <c r="N380" s="28">
        <v>6217</v>
      </c>
      <c r="O380" s="28">
        <v>7319</v>
      </c>
      <c r="P380" s="28">
        <v>6905</v>
      </c>
      <c r="Q380" s="28">
        <v>11521</v>
      </c>
      <c r="R380" s="28">
        <v>6036</v>
      </c>
      <c r="S380" s="28">
        <v>1747</v>
      </c>
      <c r="T380" s="28">
        <v>5134</v>
      </c>
      <c r="U380" s="28">
        <v>4003</v>
      </c>
      <c r="V380" s="28">
        <v>4002</v>
      </c>
      <c r="W380" s="28">
        <v>3863</v>
      </c>
    </row>
    <row r="381" spans="1:23" ht="13.8" x14ac:dyDescent="0.3">
      <c r="A381" s="17">
        <v>45413</v>
      </c>
      <c r="B381" s="28">
        <v>174921</v>
      </c>
      <c r="C381" s="28">
        <v>59655</v>
      </c>
      <c r="D381" s="28">
        <v>30708</v>
      </c>
      <c r="E381" s="28">
        <v>27445</v>
      </c>
      <c r="F381" s="28">
        <v>41143</v>
      </c>
      <c r="G381" s="28"/>
      <c r="H381" s="28">
        <v>17392</v>
      </c>
      <c r="I381" s="28"/>
      <c r="J381" s="28">
        <v>30567</v>
      </c>
      <c r="K381" s="28">
        <v>29088</v>
      </c>
      <c r="L381" s="28">
        <v>3026</v>
      </c>
      <c r="M381" s="28">
        <v>3440</v>
      </c>
      <c r="N381" s="28">
        <v>6317</v>
      </c>
      <c r="O381" s="28">
        <v>7005</v>
      </c>
      <c r="P381" s="28">
        <v>5500</v>
      </c>
      <c r="Q381" s="28">
        <v>11061</v>
      </c>
      <c r="R381" s="28">
        <v>6823</v>
      </c>
      <c r="S381" s="28">
        <v>2138</v>
      </c>
      <c r="T381" s="28">
        <v>5857</v>
      </c>
      <c r="U381" s="28">
        <v>4394</v>
      </c>
      <c r="V381" s="28">
        <v>3433</v>
      </c>
      <c r="W381" s="28">
        <v>4127</v>
      </c>
    </row>
    <row r="382" spans="1:23" ht="13.8" x14ac:dyDescent="0.3">
      <c r="A382" s="17">
        <v>45444</v>
      </c>
      <c r="B382" s="28">
        <v>175737</v>
      </c>
      <c r="C382" s="28">
        <v>57615</v>
      </c>
      <c r="D382" s="28">
        <v>31151</v>
      </c>
      <c r="E382" s="28">
        <v>28585</v>
      </c>
      <c r="F382" s="28">
        <v>42676</v>
      </c>
      <c r="G382" s="28"/>
      <c r="H382" s="28">
        <v>17288</v>
      </c>
      <c r="I382" s="28"/>
      <c r="J382" s="28">
        <v>29930</v>
      </c>
      <c r="K382" s="28">
        <v>27685</v>
      </c>
      <c r="L382" s="28">
        <v>3252</v>
      </c>
      <c r="M382" s="28">
        <v>3466</v>
      </c>
      <c r="N382" s="28">
        <v>6424</v>
      </c>
      <c r="O382" s="28">
        <v>7689</v>
      </c>
      <c r="P382" s="28">
        <v>6746</v>
      </c>
      <c r="Q382" s="28">
        <v>11319</v>
      </c>
      <c r="R382" s="28">
        <v>7547</v>
      </c>
      <c r="S382" s="28">
        <v>2574</v>
      </c>
      <c r="T382" s="28">
        <v>5742</v>
      </c>
      <c r="U382" s="28">
        <v>4108</v>
      </c>
      <c r="V382" s="28">
        <v>3923</v>
      </c>
      <c r="W382" s="28">
        <v>4246</v>
      </c>
    </row>
    <row r="383" spans="1:23" ht="13.8" x14ac:dyDescent="0.3">
      <c r="A383" s="17">
        <v>45474</v>
      </c>
      <c r="B383" s="28">
        <v>171063</v>
      </c>
      <c r="C383" s="28">
        <v>56416</v>
      </c>
      <c r="D383" s="28">
        <v>30157</v>
      </c>
      <c r="E383" s="28">
        <v>27031</v>
      </c>
      <c r="F383" s="28">
        <v>39849</v>
      </c>
      <c r="G383" s="28"/>
      <c r="H383" s="28">
        <v>17109</v>
      </c>
      <c r="I383" s="28"/>
      <c r="J383" s="28">
        <v>27700</v>
      </c>
      <c r="K383" s="28">
        <v>28716</v>
      </c>
      <c r="L383" s="28">
        <v>2846</v>
      </c>
      <c r="M383" s="28">
        <v>3519</v>
      </c>
      <c r="N383" s="28">
        <v>5943</v>
      </c>
      <c r="O383" s="28">
        <v>7521</v>
      </c>
      <c r="P383" s="28">
        <v>5838</v>
      </c>
      <c r="Q383" s="28">
        <v>10713</v>
      </c>
      <c r="R383" s="28">
        <v>7103</v>
      </c>
      <c r="S383" s="28">
        <v>1950</v>
      </c>
      <c r="T383" s="28">
        <v>5340</v>
      </c>
      <c r="U383" s="28">
        <v>2755</v>
      </c>
      <c r="V383" s="28">
        <v>3918</v>
      </c>
      <c r="W383" s="28">
        <v>4218</v>
      </c>
    </row>
    <row r="384" spans="1:23" ht="13.8" x14ac:dyDescent="0.3">
      <c r="A384" s="17">
        <v>45505</v>
      </c>
      <c r="B384" s="28">
        <v>181948</v>
      </c>
      <c r="C384" s="28">
        <v>59941</v>
      </c>
      <c r="D384" s="28">
        <v>32893</v>
      </c>
      <c r="E384" s="28">
        <v>29883</v>
      </c>
      <c r="F384" s="28">
        <v>42932</v>
      </c>
      <c r="G384" s="28"/>
      <c r="H384" s="28">
        <v>18223</v>
      </c>
      <c r="I384" s="28"/>
      <c r="J384" s="28">
        <v>29920</v>
      </c>
      <c r="K384" s="28">
        <v>30021</v>
      </c>
      <c r="L384" s="28">
        <v>2904</v>
      </c>
      <c r="M384" s="28">
        <v>3200</v>
      </c>
      <c r="N384" s="28">
        <v>6769</v>
      </c>
      <c r="O384" s="28">
        <v>8207</v>
      </c>
      <c r="P384" s="28">
        <v>6453</v>
      </c>
      <c r="Q384" s="28">
        <v>11975</v>
      </c>
      <c r="R384" s="28">
        <v>6792</v>
      </c>
      <c r="S384" s="28">
        <v>1875</v>
      </c>
      <c r="T384" s="28">
        <v>5716</v>
      </c>
      <c r="U384" s="28">
        <v>4163</v>
      </c>
      <c r="V384" s="28">
        <v>3723</v>
      </c>
      <c r="W384" s="28">
        <v>4884</v>
      </c>
    </row>
    <row r="385" spans="1:23" ht="13.8" x14ac:dyDescent="0.3">
      <c r="A385" s="17">
        <v>45536</v>
      </c>
      <c r="B385" s="28">
        <v>173154</v>
      </c>
      <c r="C385" s="28">
        <v>57483</v>
      </c>
      <c r="D385" s="28">
        <v>29817</v>
      </c>
      <c r="E385" s="28">
        <v>27041</v>
      </c>
      <c r="F385" s="28">
        <v>41977</v>
      </c>
      <c r="G385" s="28"/>
      <c r="H385" s="28">
        <v>16780</v>
      </c>
      <c r="I385" s="28"/>
      <c r="J385" s="28">
        <v>29153</v>
      </c>
      <c r="K385" s="28">
        <v>28330</v>
      </c>
      <c r="L385" s="28">
        <v>2859</v>
      </c>
      <c r="M385" s="28">
        <v>3597</v>
      </c>
      <c r="N385" s="28">
        <v>6557</v>
      </c>
      <c r="O385" s="28">
        <v>6765</v>
      </c>
      <c r="P385" s="28">
        <v>7138</v>
      </c>
      <c r="Q385" s="28">
        <v>11263</v>
      </c>
      <c r="R385" s="28">
        <v>6798</v>
      </c>
      <c r="S385" s="28">
        <v>3125</v>
      </c>
      <c r="T385" s="28">
        <v>5402</v>
      </c>
      <c r="U385" s="28">
        <v>4321</v>
      </c>
      <c r="V385" s="28">
        <v>3133</v>
      </c>
      <c r="W385" s="28">
        <v>4520</v>
      </c>
    </row>
    <row r="386" spans="1:23" ht="13.8" x14ac:dyDescent="0.3">
      <c r="A386" s="17">
        <v>45566</v>
      </c>
      <c r="B386" s="28">
        <v>178595</v>
      </c>
      <c r="C386" s="28">
        <v>58933</v>
      </c>
      <c r="D386" s="28">
        <v>31488</v>
      </c>
      <c r="E386" s="28">
        <v>28600</v>
      </c>
      <c r="F386" s="28">
        <v>41862</v>
      </c>
      <c r="G386" s="28"/>
      <c r="H386" s="28">
        <v>17416</v>
      </c>
      <c r="I386" s="28"/>
      <c r="J386" s="28">
        <v>29818</v>
      </c>
      <c r="K386" s="28">
        <v>29115</v>
      </c>
      <c r="L386" s="28">
        <v>2628</v>
      </c>
      <c r="M386" s="28">
        <v>4314</v>
      </c>
      <c r="N386" s="28">
        <v>6771</v>
      </c>
      <c r="O386" s="28">
        <v>7570</v>
      </c>
      <c r="P386" s="28">
        <v>7652</v>
      </c>
      <c r="Q386" s="28">
        <v>13502</v>
      </c>
      <c r="R386" s="28">
        <v>6697</v>
      </c>
      <c r="S386" s="28">
        <v>2092</v>
      </c>
      <c r="T386" s="28">
        <v>5309</v>
      </c>
      <c r="U386" s="28">
        <v>3770</v>
      </c>
      <c r="V386" s="28">
        <v>3370</v>
      </c>
      <c r="W386" s="28">
        <v>3992</v>
      </c>
    </row>
    <row r="387" spans="1:23" ht="13.8" x14ac:dyDescent="0.3">
      <c r="A387" s="17">
        <v>45597</v>
      </c>
      <c r="B387" s="28">
        <v>176690</v>
      </c>
      <c r="C387" s="28">
        <v>55252</v>
      </c>
      <c r="D387" s="28">
        <v>32538</v>
      </c>
      <c r="E387" s="28">
        <v>29143</v>
      </c>
      <c r="F387" s="28">
        <v>41114</v>
      </c>
      <c r="G387" s="28"/>
      <c r="H387" s="28">
        <v>18435</v>
      </c>
      <c r="I387" s="28"/>
      <c r="J387" s="28">
        <v>28351</v>
      </c>
      <c r="K387" s="28">
        <v>26900</v>
      </c>
      <c r="L387" s="28">
        <v>2687</v>
      </c>
      <c r="M387" s="28">
        <v>3659</v>
      </c>
      <c r="N387" s="28">
        <v>6369</v>
      </c>
      <c r="O387" s="28">
        <v>8044</v>
      </c>
      <c r="P387" s="28">
        <v>6371</v>
      </c>
      <c r="Q387" s="28">
        <v>12778</v>
      </c>
      <c r="R387" s="28">
        <v>6642</v>
      </c>
      <c r="S387" s="28">
        <v>2315</v>
      </c>
      <c r="T387" s="28">
        <v>5116</v>
      </c>
      <c r="U387" s="28">
        <v>3194</v>
      </c>
      <c r="V387" s="28">
        <v>3699</v>
      </c>
      <c r="W387" s="28">
        <v>4234</v>
      </c>
    </row>
    <row r="388" spans="1:23" ht="13.8" x14ac:dyDescent="0.3">
      <c r="A388" s="17">
        <v>45627</v>
      </c>
      <c r="B388" s="28">
        <v>167421</v>
      </c>
      <c r="C388" s="28">
        <v>51610</v>
      </c>
      <c r="D388" s="28">
        <v>28208</v>
      </c>
      <c r="E388" s="28">
        <v>25671</v>
      </c>
      <c r="F388" s="28">
        <v>40816</v>
      </c>
      <c r="G388" s="28"/>
      <c r="H388" s="28">
        <v>17601</v>
      </c>
      <c r="I388" s="28"/>
      <c r="J388" s="28">
        <v>26989</v>
      </c>
      <c r="K388" s="28">
        <v>24621</v>
      </c>
      <c r="L388" s="28">
        <v>2334</v>
      </c>
      <c r="M388" s="28">
        <v>3587</v>
      </c>
      <c r="N388" s="28">
        <v>5274</v>
      </c>
      <c r="O388" s="28">
        <v>7523</v>
      </c>
      <c r="P388" s="28">
        <v>7513</v>
      </c>
      <c r="Q388" s="28">
        <v>12559</v>
      </c>
      <c r="R388" s="28">
        <v>6562</v>
      </c>
      <c r="S388" s="28">
        <v>2127</v>
      </c>
      <c r="T388" s="28">
        <v>5245</v>
      </c>
      <c r="U388" s="28">
        <v>3609</v>
      </c>
      <c r="V388" s="28">
        <v>3610</v>
      </c>
      <c r="W388" s="28">
        <v>4289</v>
      </c>
    </row>
    <row r="389" spans="1:23" ht="13.8" x14ac:dyDescent="0.3">
      <c r="A389" s="17">
        <v>45658</v>
      </c>
      <c r="B389" s="28">
        <v>164862</v>
      </c>
      <c r="C389" s="28">
        <v>55264</v>
      </c>
      <c r="D389" s="28">
        <v>31121</v>
      </c>
      <c r="E389" s="28">
        <v>27990</v>
      </c>
      <c r="F389" s="28">
        <v>36112</v>
      </c>
      <c r="G389" s="28"/>
      <c r="H389" s="28">
        <v>16834</v>
      </c>
      <c r="I389" s="28"/>
      <c r="J389" s="28">
        <v>27335</v>
      </c>
      <c r="K389" s="28">
        <v>27930</v>
      </c>
      <c r="L389" s="28">
        <v>2483</v>
      </c>
      <c r="M389" s="28">
        <v>4235</v>
      </c>
      <c r="N389" s="28">
        <v>6094</v>
      </c>
      <c r="O389" s="28">
        <v>7330</v>
      </c>
      <c r="P389" s="28">
        <v>6046</v>
      </c>
      <c r="Q389" s="28">
        <v>9901</v>
      </c>
      <c r="R389" s="28">
        <v>6014</v>
      </c>
      <c r="S389" s="28">
        <v>1829</v>
      </c>
      <c r="T389" s="28">
        <v>5262</v>
      </c>
      <c r="U389" s="28">
        <v>3118</v>
      </c>
      <c r="V389" s="28">
        <v>3367</v>
      </c>
      <c r="W389" s="28">
        <v>3856</v>
      </c>
    </row>
    <row r="390" spans="1:23" ht="13.8" x14ac:dyDescent="0.3">
      <c r="A390" s="17">
        <v>45689</v>
      </c>
      <c r="B390" s="28">
        <v>167609</v>
      </c>
      <c r="C390" s="28">
        <v>55072</v>
      </c>
      <c r="D390" s="28">
        <v>28838</v>
      </c>
      <c r="E390" s="28">
        <v>26132</v>
      </c>
      <c r="F390" s="28">
        <v>38339</v>
      </c>
      <c r="G390" s="28"/>
      <c r="H390" s="28">
        <v>16673</v>
      </c>
      <c r="I390" s="28"/>
      <c r="J390" s="28">
        <v>28318</v>
      </c>
      <c r="K390" s="28">
        <v>26754</v>
      </c>
      <c r="L390" s="28">
        <v>2608</v>
      </c>
      <c r="M390" s="28">
        <v>3723</v>
      </c>
      <c r="N390" s="28">
        <v>5967</v>
      </c>
      <c r="O390" s="28">
        <v>6700</v>
      </c>
      <c r="P390" s="28">
        <v>8914</v>
      </c>
      <c r="Q390" s="28">
        <v>10462</v>
      </c>
      <c r="R390" s="28">
        <v>6401</v>
      </c>
      <c r="S390" s="28">
        <v>2864</v>
      </c>
      <c r="T390" s="28">
        <v>5346</v>
      </c>
      <c r="U390" s="28">
        <v>3390</v>
      </c>
      <c r="V390" s="28">
        <v>3693</v>
      </c>
      <c r="W390" s="28">
        <v>4073</v>
      </c>
    </row>
    <row r="391" spans="1:23" ht="13.8" x14ac:dyDescent="0.3">
      <c r="A391" s="17">
        <v>45717</v>
      </c>
      <c r="B391" s="28">
        <v>190974</v>
      </c>
      <c r="C391" s="28">
        <v>61153</v>
      </c>
      <c r="D391" s="28">
        <v>36159</v>
      </c>
      <c r="E391" s="28">
        <v>32976</v>
      </c>
      <c r="F391" s="28">
        <v>42126</v>
      </c>
      <c r="G391" s="28"/>
      <c r="H391" s="28">
        <v>18792</v>
      </c>
      <c r="I391" s="28"/>
      <c r="J391" s="28">
        <v>31790</v>
      </c>
      <c r="K391" s="28">
        <v>29362</v>
      </c>
      <c r="L391" s="28">
        <v>3401</v>
      </c>
      <c r="M391" s="28">
        <v>4324</v>
      </c>
      <c r="N391" s="28">
        <v>8129</v>
      </c>
      <c r="O391" s="28">
        <v>8526</v>
      </c>
      <c r="P391" s="28">
        <v>8728</v>
      </c>
      <c r="Q391" s="28">
        <v>11458</v>
      </c>
      <c r="R391" s="28">
        <v>7290</v>
      </c>
      <c r="S391" s="28">
        <v>2185</v>
      </c>
      <c r="T391" s="28">
        <v>5804</v>
      </c>
      <c r="U391" s="28">
        <v>3477</v>
      </c>
      <c r="V391" s="28">
        <v>4643</v>
      </c>
      <c r="W391" s="28">
        <v>4654</v>
      </c>
    </row>
    <row r="392" spans="1:23" ht="13.8" x14ac:dyDescent="0.3">
      <c r="A392" s="17">
        <v>45748</v>
      </c>
      <c r="B392" s="28">
        <v>191192</v>
      </c>
      <c r="C392" s="28">
        <v>55554</v>
      </c>
      <c r="D392" s="28">
        <v>35272</v>
      </c>
      <c r="E392" s="28">
        <v>35272</v>
      </c>
      <c r="F392" s="28">
        <v>44091</v>
      </c>
      <c r="G392" s="28"/>
      <c r="H392" s="28">
        <v>17435</v>
      </c>
      <c r="I392" s="28"/>
      <c r="J392" s="28">
        <v>27709</v>
      </c>
      <c r="K392" s="28">
        <v>27846</v>
      </c>
      <c r="L392" s="28">
        <v>3163</v>
      </c>
      <c r="M392" s="28">
        <v>4181</v>
      </c>
      <c r="N392" s="28">
        <v>7341</v>
      </c>
      <c r="O392" s="28">
        <v>8166</v>
      </c>
      <c r="P392" s="28">
        <v>9244</v>
      </c>
      <c r="Q392" s="28">
        <v>8193</v>
      </c>
      <c r="R392" s="28">
        <v>6830</v>
      </c>
      <c r="S392" s="28">
        <v>6210</v>
      </c>
      <c r="T392" s="28">
        <v>6017</v>
      </c>
      <c r="U392" s="28">
        <v>4539</v>
      </c>
      <c r="V392" s="28">
        <v>5034</v>
      </c>
      <c r="W392" s="28">
        <v>4255</v>
      </c>
    </row>
    <row r="393" spans="1:23" ht="13.8" x14ac:dyDescent="0.3">
      <c r="A393" s="17">
        <v>45778</v>
      </c>
      <c r="B393" s="28">
        <v>184032</v>
      </c>
      <c r="C393" s="28">
        <v>56289</v>
      </c>
      <c r="D393" s="28">
        <v>34695</v>
      </c>
      <c r="E393" s="28">
        <v>31497</v>
      </c>
      <c r="F393" s="28">
        <v>38483</v>
      </c>
      <c r="G393" s="28"/>
      <c r="H393" s="28">
        <v>18385</v>
      </c>
      <c r="I393" s="28"/>
      <c r="J393" s="28">
        <v>28112</v>
      </c>
      <c r="K393" s="28">
        <v>28177</v>
      </c>
      <c r="L393" s="28">
        <v>2988</v>
      </c>
      <c r="M393" s="28">
        <v>4870</v>
      </c>
      <c r="N393" s="28">
        <v>6468</v>
      </c>
      <c r="O393" s="28">
        <v>8534</v>
      </c>
      <c r="P393" s="28">
        <v>8079</v>
      </c>
      <c r="Q393" s="28">
        <v>6553</v>
      </c>
      <c r="R393" s="28">
        <v>7132</v>
      </c>
      <c r="S393" s="28">
        <v>3473</v>
      </c>
      <c r="T393" s="28">
        <v>5422</v>
      </c>
      <c r="U393" s="28">
        <v>3582</v>
      </c>
      <c r="V393" s="28">
        <v>4729</v>
      </c>
      <c r="W393" s="28">
        <v>4811</v>
      </c>
    </row>
    <row r="394" spans="1:23" ht="13.8" x14ac:dyDescent="0.3">
      <c r="A394" s="17">
        <v>45809</v>
      </c>
      <c r="B394" s="28">
        <v>180989</v>
      </c>
      <c r="C394" s="28">
        <v>56779</v>
      </c>
      <c r="D394" s="28">
        <v>35801</v>
      </c>
      <c r="E394" s="28">
        <v>32644</v>
      </c>
      <c r="F394" s="28">
        <v>38857</v>
      </c>
      <c r="G394" s="28"/>
      <c r="H394" s="28">
        <v>18125</v>
      </c>
      <c r="I394" s="28"/>
      <c r="J394" s="28">
        <v>28375</v>
      </c>
      <c r="K394" s="28">
        <v>28102</v>
      </c>
      <c r="L394" s="28">
        <v>2785</v>
      </c>
      <c r="M394" s="28">
        <v>3859</v>
      </c>
      <c r="N394" s="28">
        <v>7323</v>
      </c>
      <c r="O394" s="28">
        <v>8649</v>
      </c>
      <c r="P394" s="28">
        <v>7411</v>
      </c>
      <c r="Q394" s="28">
        <v>9444</v>
      </c>
      <c r="R394" s="28">
        <v>6792</v>
      </c>
      <c r="S394" s="28">
        <v>2172</v>
      </c>
      <c r="T394" s="28">
        <v>5574</v>
      </c>
      <c r="U394" s="28">
        <v>3122</v>
      </c>
      <c r="V394" s="28">
        <v>4292</v>
      </c>
      <c r="W394" s="28">
        <v>4906</v>
      </c>
    </row>
    <row r="395" spans="1:23" ht="13.8" x14ac:dyDescent="0.3">
      <c r="A395" s="17">
        <v>45839</v>
      </c>
      <c r="B395" s="28">
        <v>176357</v>
      </c>
      <c r="C395" s="28">
        <v>55158</v>
      </c>
      <c r="D395" s="28">
        <v>35006</v>
      </c>
      <c r="E395" s="28">
        <v>32026</v>
      </c>
      <c r="F395" s="28">
        <v>39376</v>
      </c>
      <c r="G395" s="28"/>
      <c r="H395" s="28">
        <v>18158</v>
      </c>
      <c r="I395" s="28"/>
      <c r="J395" s="28">
        <v>26168</v>
      </c>
      <c r="K395" s="28">
        <v>28991</v>
      </c>
      <c r="L395" s="28">
        <v>2845</v>
      </c>
      <c r="M395" s="28">
        <v>4707</v>
      </c>
      <c r="N395" s="28">
        <v>6553</v>
      </c>
      <c r="O395" s="28">
        <v>7912</v>
      </c>
      <c r="P395" s="28">
        <v>6650</v>
      </c>
      <c r="Q395" s="28">
        <v>9298</v>
      </c>
      <c r="R395" s="28">
        <v>6898</v>
      </c>
      <c r="S395" s="28">
        <v>1963</v>
      </c>
      <c r="T395" s="28">
        <v>5892</v>
      </c>
      <c r="U395" s="28">
        <v>3050</v>
      </c>
      <c r="V395" s="28">
        <v>4936</v>
      </c>
      <c r="W395" s="28">
        <v>4382</v>
      </c>
    </row>
    <row r="396" spans="1:23" ht="13.8" x14ac:dyDescent="0.3">
      <c r="A396" s="17">
        <v>45870</v>
      </c>
      <c r="B396" s="28">
        <v>180597</v>
      </c>
      <c r="C396" s="28">
        <v>56436</v>
      </c>
      <c r="D396" s="28">
        <v>35638</v>
      </c>
      <c r="E396" s="28">
        <v>32324</v>
      </c>
      <c r="F396" s="28">
        <v>39081</v>
      </c>
      <c r="G396" s="28"/>
      <c r="H396" s="28">
        <v>18105</v>
      </c>
      <c r="I396" s="28"/>
      <c r="J396" s="28">
        <v>27186</v>
      </c>
      <c r="K396" s="28">
        <v>29250</v>
      </c>
      <c r="L396" s="28">
        <v>3802</v>
      </c>
      <c r="M396" s="28">
        <v>3643</v>
      </c>
      <c r="N396" s="28">
        <v>6967</v>
      </c>
      <c r="O396" s="28">
        <v>8011</v>
      </c>
      <c r="P396" s="28">
        <v>5991</v>
      </c>
      <c r="Q396" s="28">
        <v>8272</v>
      </c>
      <c r="R396" s="28">
        <v>7059</v>
      </c>
      <c r="S396" s="28">
        <v>1923</v>
      </c>
      <c r="T396" s="28">
        <v>5735</v>
      </c>
      <c r="U396" s="28">
        <v>3739</v>
      </c>
      <c r="V396" s="28">
        <v>4554</v>
      </c>
      <c r="W396" s="28">
        <v>4745</v>
      </c>
    </row>
    <row r="397" spans="1:23" ht="13.8" x14ac:dyDescent="0.3">
      <c r="A397" s="17">
        <v>45901</v>
      </c>
      <c r="B397" s="28">
        <v>187595</v>
      </c>
      <c r="C397" s="28">
        <v>55288</v>
      </c>
      <c r="D397" s="28">
        <v>38206</v>
      </c>
      <c r="E397" s="28">
        <v>35109</v>
      </c>
      <c r="F397" s="28">
        <v>39780</v>
      </c>
      <c r="G397" s="28"/>
      <c r="H397" s="28">
        <v>17062</v>
      </c>
      <c r="I397" s="28"/>
      <c r="J397" s="28">
        <v>28092</v>
      </c>
      <c r="K397" s="28">
        <v>27196</v>
      </c>
      <c r="L397" s="28">
        <v>3168</v>
      </c>
      <c r="M397" s="28">
        <v>4525</v>
      </c>
      <c r="N397" s="28">
        <v>7263</v>
      </c>
      <c r="O397" s="28">
        <v>7727</v>
      </c>
      <c r="P397" s="28">
        <v>6402</v>
      </c>
      <c r="Q397" s="28">
        <v>8380</v>
      </c>
      <c r="R397" s="28">
        <v>7121</v>
      </c>
      <c r="S397" s="28">
        <v>3119</v>
      </c>
      <c r="T397" s="28">
        <v>6066</v>
      </c>
      <c r="U397" s="28">
        <v>2975</v>
      </c>
      <c r="V397" s="28">
        <v>4513</v>
      </c>
      <c r="W397" s="28">
        <v>4300</v>
      </c>
    </row>
    <row r="398" spans="1:23" ht="13.8" x14ac:dyDescent="0.3">
      <c r="A398" s="17">
        <v>45931</v>
      </c>
      <c r="B398" s="28">
        <v>204314</v>
      </c>
      <c r="C398" s="28">
        <v>59631</v>
      </c>
      <c r="D398" s="28">
        <v>36239</v>
      </c>
      <c r="E398" s="28">
        <v>32664</v>
      </c>
      <c r="F398" s="28">
        <v>42386</v>
      </c>
      <c r="G398" s="28"/>
      <c r="H398" s="28">
        <v>18981</v>
      </c>
      <c r="I398" s="28"/>
      <c r="J398" s="28">
        <v>30056</v>
      </c>
      <c r="K398" s="28">
        <v>29575</v>
      </c>
      <c r="L398" s="28">
        <v>3317</v>
      </c>
      <c r="M398" s="28">
        <v>4359</v>
      </c>
      <c r="N398" s="28">
        <v>6957</v>
      </c>
      <c r="O398" s="28">
        <v>7527</v>
      </c>
      <c r="P398" s="28">
        <v>11700</v>
      </c>
      <c r="Q398" s="28">
        <v>8950</v>
      </c>
      <c r="R398" s="28">
        <v>7160</v>
      </c>
      <c r="S398" s="28">
        <v>2897</v>
      </c>
      <c r="T398" s="28">
        <v>6349</v>
      </c>
      <c r="U398" s="28">
        <v>4037</v>
      </c>
      <c r="V398" s="28">
        <v>4832</v>
      </c>
      <c r="W398" s="28">
        <v>5305</v>
      </c>
    </row>
    <row r="399" spans="1:23" ht="13.8" x14ac:dyDescent="0.3">
      <c r="A399" s="17">
        <v>45962</v>
      </c>
      <c r="B399" s="28">
        <v>183853</v>
      </c>
      <c r="C399" s="28">
        <v>52927</v>
      </c>
      <c r="D399" s="28">
        <v>33322</v>
      </c>
      <c r="E399" s="28">
        <v>30115</v>
      </c>
      <c r="F399" s="28">
        <v>37171</v>
      </c>
      <c r="G399" s="28"/>
      <c r="H399" s="28">
        <v>18124</v>
      </c>
      <c r="I399" s="28"/>
      <c r="J399" s="28">
        <v>26311</v>
      </c>
      <c r="K399" s="28">
        <v>26617</v>
      </c>
      <c r="L399" s="28">
        <v>3007</v>
      </c>
      <c r="M399" s="28">
        <v>3658</v>
      </c>
      <c r="N399" s="28">
        <v>6815</v>
      </c>
      <c r="O399" s="28">
        <v>8168</v>
      </c>
      <c r="P399" s="28">
        <v>8890</v>
      </c>
      <c r="Q399" s="28">
        <v>7008</v>
      </c>
      <c r="R399" s="28">
        <v>7041</v>
      </c>
      <c r="S399" s="28">
        <v>2401</v>
      </c>
      <c r="T399" s="28">
        <v>5445</v>
      </c>
      <c r="U399" s="28">
        <v>3332</v>
      </c>
      <c r="V399" s="28">
        <v>5274</v>
      </c>
      <c r="W399" s="28">
        <v>4306</v>
      </c>
    </row>
    <row r="400" spans="1:23" ht="13.8" x14ac:dyDescent="0.3">
      <c r="A400" s="17">
        <v>45992</v>
      </c>
      <c r="B400" s="28">
        <v>179840</v>
      </c>
      <c r="C400" s="28">
        <v>53673</v>
      </c>
      <c r="D400" s="28">
        <v>34131</v>
      </c>
      <c r="E400" s="28">
        <v>30769</v>
      </c>
      <c r="F400" s="28">
        <v>38608</v>
      </c>
      <c r="G400" s="28"/>
      <c r="H400" s="28">
        <v>18875</v>
      </c>
      <c r="I400" s="28"/>
      <c r="J400" s="28">
        <v>25512</v>
      </c>
      <c r="K400" s="28">
        <v>28161</v>
      </c>
      <c r="L400" s="28">
        <v>2838</v>
      </c>
      <c r="M400" s="28">
        <v>3944</v>
      </c>
      <c r="N400" s="28">
        <v>7184</v>
      </c>
      <c r="O400" s="28">
        <v>8394</v>
      </c>
      <c r="P400" s="28">
        <v>8954</v>
      </c>
      <c r="Q400" s="28">
        <v>8388</v>
      </c>
      <c r="R400" s="28">
        <v>6330</v>
      </c>
      <c r="S400" s="28">
        <v>2637</v>
      </c>
      <c r="T400" s="28">
        <v>5894</v>
      </c>
      <c r="U400" s="28">
        <v>3292</v>
      </c>
      <c r="V400" s="28">
        <v>4799</v>
      </c>
      <c r="W400" s="28">
        <v>4791</v>
      </c>
    </row>
    <row r="401" spans="1:23" ht="13.8" x14ac:dyDescent="0.3">
      <c r="A401" s="17">
        <v>46023</v>
      </c>
      <c r="B401" s="28">
        <v>186958</v>
      </c>
      <c r="C401" s="28">
        <v>56048</v>
      </c>
      <c r="D401" s="28">
        <v>33323</v>
      </c>
      <c r="E401" s="28">
        <v>29146</v>
      </c>
      <c r="F401" s="28">
        <v>38559</v>
      </c>
      <c r="G401" s="28"/>
      <c r="H401" s="28">
        <v>17158</v>
      </c>
      <c r="I401" s="28"/>
      <c r="J401" s="28">
        <v>24461</v>
      </c>
      <c r="K401" s="28">
        <v>31587</v>
      </c>
      <c r="L401" s="28">
        <v>3196</v>
      </c>
      <c r="M401" s="28">
        <v>3322</v>
      </c>
      <c r="N401" s="28">
        <v>5901</v>
      </c>
      <c r="O401" s="28">
        <v>7829</v>
      </c>
      <c r="P401" s="28">
        <v>12976</v>
      </c>
      <c r="Q401" s="28">
        <v>8329</v>
      </c>
      <c r="R401" s="28">
        <v>6043</v>
      </c>
      <c r="S401" s="28">
        <v>2862</v>
      </c>
      <c r="T401" s="28">
        <v>5573</v>
      </c>
      <c r="U401" s="28">
        <v>3657</v>
      </c>
      <c r="V401" s="28">
        <v>4914</v>
      </c>
      <c r="W401" s="28">
        <v>4117</v>
      </c>
    </row>
    <row r="402" spans="1:23" ht="13.8" x14ac:dyDescent="0.3">
      <c r="A402" s="17">
        <v>46054</v>
      </c>
      <c r="B402" s="28">
        <v>195881</v>
      </c>
      <c r="C402" s="28">
        <v>57324</v>
      </c>
      <c r="D402" s="28">
        <v>36097</v>
      </c>
      <c r="E402" s="28">
        <v>32243</v>
      </c>
      <c r="F402" s="28">
        <v>42390</v>
      </c>
      <c r="G402" s="28"/>
      <c r="H402" s="28">
        <v>16647</v>
      </c>
      <c r="I402" s="28"/>
      <c r="J402" s="28">
        <v>28418</v>
      </c>
      <c r="K402" s="28">
        <v>28907</v>
      </c>
      <c r="L402" s="28">
        <v>3110</v>
      </c>
      <c r="M402" s="28">
        <v>4051</v>
      </c>
      <c r="N402" s="28">
        <v>7109</v>
      </c>
      <c r="O402" s="28">
        <v>8481</v>
      </c>
      <c r="P402" s="28">
        <v>10690</v>
      </c>
      <c r="Q402" s="28">
        <v>7947</v>
      </c>
      <c r="R402" s="28">
        <v>6085</v>
      </c>
      <c r="S402" s="28">
        <v>7282</v>
      </c>
      <c r="T402" s="28">
        <v>5202</v>
      </c>
      <c r="U402" s="28">
        <v>4743</v>
      </c>
      <c r="V402" s="28">
        <v>4086</v>
      </c>
      <c r="W402" s="28">
        <v>3856</v>
      </c>
    </row>
    <row r="403" spans="1:23" ht="13.8" x14ac:dyDescent="0.3">
      <c r="A403" s="17">
        <v>46082</v>
      </c>
      <c r="B403" s="28">
        <v>222687</v>
      </c>
      <c r="C403" s="28">
        <v>64431</v>
      </c>
      <c r="D403" s="28">
        <v>39757</v>
      </c>
      <c r="E403" s="28">
        <v>35635</v>
      </c>
      <c r="F403" s="28">
        <v>53150</v>
      </c>
      <c r="G403" s="28"/>
      <c r="H403" s="28">
        <v>20505</v>
      </c>
      <c r="I403" s="28"/>
      <c r="J403" s="28">
        <v>31655</v>
      </c>
      <c r="K403" s="28">
        <v>32776</v>
      </c>
      <c r="L403" s="28">
        <v>3329</v>
      </c>
      <c r="M403" s="28">
        <v>4414</v>
      </c>
      <c r="N403" s="28">
        <v>8101</v>
      </c>
      <c r="O403" s="28">
        <v>9490</v>
      </c>
      <c r="P403" s="28">
        <v>12526</v>
      </c>
      <c r="Q403" s="28">
        <v>11103</v>
      </c>
      <c r="R403" s="28">
        <v>8114</v>
      </c>
      <c r="S403" s="28">
        <v>6340</v>
      </c>
      <c r="T403" s="28">
        <v>8181</v>
      </c>
      <c r="U403" s="28">
        <v>4945</v>
      </c>
      <c r="V403" s="28">
        <v>5540</v>
      </c>
      <c r="W403" s="28">
        <v>4631</v>
      </c>
    </row>
    <row r="404" spans="1:23" ht="13.8" x14ac:dyDescent="0.3">
      <c r="A404" s="17">
        <v>46113</v>
      </c>
      <c r="B404" s="28">
        <v>220266</v>
      </c>
      <c r="C404" s="28">
        <v>65541</v>
      </c>
      <c r="D404" s="28">
        <v>40738</v>
      </c>
      <c r="E404" s="28">
        <v>36982</v>
      </c>
      <c r="F404" s="28">
        <v>52272</v>
      </c>
      <c r="G404" s="28"/>
      <c r="H404" s="28">
        <v>21125</v>
      </c>
      <c r="I404" s="28"/>
      <c r="J404" s="28">
        <v>30197</v>
      </c>
      <c r="K404" s="28">
        <v>35343</v>
      </c>
      <c r="L404" s="28">
        <v>3526</v>
      </c>
      <c r="M404" s="28">
        <v>3948</v>
      </c>
      <c r="N404" s="28">
        <v>8109</v>
      </c>
      <c r="O404" s="28">
        <v>11254</v>
      </c>
      <c r="P404" s="28">
        <v>8210</v>
      </c>
      <c r="Q404" s="28">
        <v>9395</v>
      </c>
      <c r="R404" s="28">
        <v>8962</v>
      </c>
      <c r="S404" s="28">
        <v>5542</v>
      </c>
      <c r="T404" s="28">
        <v>8132</v>
      </c>
      <c r="U404" s="28">
        <v>5455</v>
      </c>
      <c r="V404" s="28">
        <v>5449</v>
      </c>
      <c r="W404" s="28">
        <v>4662</v>
      </c>
    </row>
    <row r="405" spans="1:23" ht="13.8" x14ac:dyDescent="0.3">
      <c r="A405" s="17">
        <v>46143</v>
      </c>
      <c r="B405" s="28">
        <v>210559</v>
      </c>
      <c r="C405" s="28">
        <v>63450</v>
      </c>
      <c r="D405" s="28">
        <v>41046</v>
      </c>
      <c r="E405" s="28">
        <v>37070</v>
      </c>
      <c r="F405" s="28">
        <v>52164</v>
      </c>
      <c r="G405" s="28"/>
      <c r="H405" s="28">
        <v>20668</v>
      </c>
      <c r="I405" s="28"/>
      <c r="J405" s="28">
        <v>30399</v>
      </c>
      <c r="K405" s="28">
        <v>33051</v>
      </c>
      <c r="L405" s="28">
        <v>3356</v>
      </c>
      <c r="M405" s="28">
        <v>3973</v>
      </c>
      <c r="N405" s="28">
        <v>7606</v>
      </c>
      <c r="O405" s="28">
        <v>11247</v>
      </c>
      <c r="P405" s="28">
        <v>7599</v>
      </c>
      <c r="Q405" s="28">
        <v>9117</v>
      </c>
      <c r="R405" s="28">
        <v>11006</v>
      </c>
      <c r="S405" s="28">
        <v>5268</v>
      </c>
      <c r="T405" s="28">
        <v>8379</v>
      </c>
      <c r="U405" s="28">
        <v>4583</v>
      </c>
      <c r="V405" s="28">
        <v>4737</v>
      </c>
      <c r="W405" s="28">
        <v>4452</v>
      </c>
    </row>
    <row r="406" spans="1:23" ht="13.8" x14ac:dyDescent="0.3">
      <c r="A406" s="17">
        <v>46174</v>
      </c>
      <c r="B406" s="28">
        <v>209988</v>
      </c>
      <c r="C406" s="28">
        <v>64920</v>
      </c>
      <c r="D406" s="28">
        <v>37833</v>
      </c>
      <c r="E406" s="28">
        <v>34424</v>
      </c>
      <c r="F406" s="28">
        <v>47307</v>
      </c>
      <c r="G406" s="28"/>
      <c r="H406" s="28">
        <v>20891</v>
      </c>
      <c r="I406" s="28"/>
      <c r="J406" s="28">
        <v>31007</v>
      </c>
      <c r="K406" s="28">
        <v>33913</v>
      </c>
      <c r="L406" s="28">
        <v>3319</v>
      </c>
      <c r="M406" s="28">
        <v>4089</v>
      </c>
      <c r="N406" s="28">
        <v>6914</v>
      </c>
      <c r="O406" s="28">
        <v>9233</v>
      </c>
      <c r="P406" s="28">
        <v>8045</v>
      </c>
      <c r="Q406" s="28">
        <v>9571</v>
      </c>
      <c r="R406" s="28">
        <v>9581</v>
      </c>
      <c r="S406" s="28">
        <v>3831</v>
      </c>
      <c r="T406" s="28">
        <v>6988</v>
      </c>
      <c r="U406" s="28">
        <v>4237</v>
      </c>
      <c r="V406" s="28">
        <v>4708</v>
      </c>
      <c r="W406" s="28">
        <v>4838</v>
      </c>
    </row>
    <row r="407" spans="1:23" ht="13.8" x14ac:dyDescent="0.3">
      <c r="A407" s="17">
        <v>46204</v>
      </c>
      <c r="B407" s="28">
        <v>198909</v>
      </c>
      <c r="C407" s="28">
        <v>63579</v>
      </c>
      <c r="D407" s="28">
        <v>36515</v>
      </c>
      <c r="E407" s="28">
        <v>32830</v>
      </c>
      <c r="F407" s="28">
        <v>44358</v>
      </c>
      <c r="G407" s="28"/>
      <c r="H407" s="28">
        <v>21477</v>
      </c>
      <c r="I407" s="28"/>
      <c r="J407" s="28">
        <v>29339</v>
      </c>
      <c r="K407" s="28">
        <v>34240</v>
      </c>
      <c r="L407" s="28">
        <v>3496</v>
      </c>
      <c r="M407" s="28">
        <v>3883</v>
      </c>
      <c r="N407" s="28">
        <v>6922</v>
      </c>
      <c r="O407" s="28">
        <v>9772</v>
      </c>
      <c r="P407" s="28">
        <v>7309</v>
      </c>
      <c r="Q407" s="28">
        <v>9710</v>
      </c>
      <c r="R407" s="28">
        <v>8276</v>
      </c>
      <c r="S407" s="28">
        <v>3036</v>
      </c>
      <c r="T407" s="28">
        <v>6188</v>
      </c>
      <c r="U407" s="28">
        <v>4513</v>
      </c>
      <c r="V407" s="28">
        <v>5001</v>
      </c>
      <c r="W407" s="28">
        <v>5442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7"/>
  <sheetViews>
    <sheetView showGridLines="0" zoomScaleNormal="100" workbookViewId="0">
      <pane xSplit="1" ySplit="4" topLeftCell="B393" activePane="bottomRight" state="frozen"/>
      <selection pane="topRight" activeCell="B1" sqref="B1"/>
      <selection pane="bottomLeft" activeCell="A5" sqref="A5"/>
      <selection pane="bottomRight" activeCell="E414" sqref="E414"/>
    </sheetView>
  </sheetViews>
  <sheetFormatPr defaultRowHeight="13.2" x14ac:dyDescent="0.25"/>
  <cols>
    <col min="2" max="2" width="10.5546875" customWidth="1"/>
    <col min="7" max="7" width="13.88671875" customWidth="1"/>
    <col min="8" max="8" width="9.88671875" customWidth="1"/>
  </cols>
  <sheetData>
    <row r="1" spans="1:17" ht="13.8" x14ac:dyDescent="0.3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3.8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8" x14ac:dyDescent="0.3">
      <c r="A3" s="12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9" customHeight="1" x14ac:dyDescent="0.3">
      <c r="A4" s="14"/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  <c r="J4" s="16" t="s">
        <v>18</v>
      </c>
      <c r="K4" s="15" t="s">
        <v>19</v>
      </c>
      <c r="L4" s="15" t="s">
        <v>35</v>
      </c>
      <c r="M4" s="15" t="s">
        <v>22</v>
      </c>
      <c r="N4" s="15" t="s">
        <v>24</v>
      </c>
      <c r="O4" s="15" t="s">
        <v>26</v>
      </c>
      <c r="P4" s="15" t="s">
        <v>25</v>
      </c>
      <c r="Q4" s="15" t="s">
        <v>28</v>
      </c>
    </row>
    <row r="5" spans="1:17" ht="13.8" x14ac:dyDescent="0.3">
      <c r="A5" s="17">
        <v>33970</v>
      </c>
      <c r="B5" s="18">
        <v>42545.5</v>
      </c>
      <c r="C5" s="18">
        <v>10705.9</v>
      </c>
      <c r="D5" s="18">
        <v>6870.2</v>
      </c>
      <c r="E5" s="18" t="s">
        <v>33</v>
      </c>
      <c r="F5" s="18">
        <v>16744.8</v>
      </c>
      <c r="G5" s="18">
        <v>4975.1000000000004</v>
      </c>
      <c r="H5" s="18">
        <v>2600.6999999999998</v>
      </c>
      <c r="I5" s="18">
        <v>2733</v>
      </c>
      <c r="J5" s="19">
        <v>7909.8</v>
      </c>
      <c r="K5" s="18">
        <v>2796.1</v>
      </c>
      <c r="L5" s="18">
        <v>1011.5</v>
      </c>
      <c r="M5" s="18">
        <v>1944.2</v>
      </c>
      <c r="N5" s="18">
        <v>1504.4</v>
      </c>
      <c r="O5" s="18">
        <v>7636.6</v>
      </c>
      <c r="P5" s="18">
        <v>2187.6</v>
      </c>
      <c r="Q5" s="18">
        <v>1365.5</v>
      </c>
    </row>
    <row r="6" spans="1:17" ht="13.8" x14ac:dyDescent="0.3">
      <c r="A6" s="17">
        <v>34028</v>
      </c>
      <c r="B6" s="18">
        <v>42000.5</v>
      </c>
      <c r="C6" s="18">
        <v>11511.8</v>
      </c>
      <c r="D6" s="18">
        <v>6990.1</v>
      </c>
      <c r="E6" s="18" t="s">
        <v>33</v>
      </c>
      <c r="F6" s="18">
        <v>15855.1</v>
      </c>
      <c r="G6" s="18">
        <v>4215.1000000000004</v>
      </c>
      <c r="H6" s="18">
        <v>2456.6999999999998</v>
      </c>
      <c r="I6" s="18">
        <v>2485.9</v>
      </c>
      <c r="J6" s="19">
        <v>8520.2999999999993</v>
      </c>
      <c r="K6" s="18">
        <v>2991.5</v>
      </c>
      <c r="L6" s="18">
        <v>1120.5</v>
      </c>
      <c r="M6" s="18">
        <v>2202.1999999999998</v>
      </c>
      <c r="N6" s="18">
        <v>1487.2</v>
      </c>
      <c r="O6" s="18">
        <v>8014.7</v>
      </c>
      <c r="P6" s="18">
        <v>1862.4</v>
      </c>
      <c r="Q6" s="18">
        <v>1171.0999999999999</v>
      </c>
    </row>
    <row r="7" spans="1:17" ht="13.8" x14ac:dyDescent="0.3">
      <c r="A7" s="17">
        <v>34059</v>
      </c>
      <c r="B7" s="18">
        <v>51584.1</v>
      </c>
      <c r="C7" s="18">
        <v>13628.4</v>
      </c>
      <c r="D7" s="18">
        <v>8688</v>
      </c>
      <c r="E7" s="18" t="s">
        <v>33</v>
      </c>
      <c r="F7" s="18">
        <v>19175.3</v>
      </c>
      <c r="G7" s="18">
        <v>5305.3</v>
      </c>
      <c r="H7" s="18">
        <v>3080.8</v>
      </c>
      <c r="I7" s="18">
        <v>2890.4</v>
      </c>
      <c r="J7" s="19">
        <v>10173.5</v>
      </c>
      <c r="K7" s="18">
        <v>3455</v>
      </c>
      <c r="L7" s="18">
        <v>1353.6</v>
      </c>
      <c r="M7" s="18">
        <v>2555.1</v>
      </c>
      <c r="N7" s="18">
        <v>1931.8</v>
      </c>
      <c r="O7" s="18">
        <v>9662.9</v>
      </c>
      <c r="P7" s="18">
        <v>2083.1999999999998</v>
      </c>
      <c r="Q7" s="18">
        <v>1391.3</v>
      </c>
    </row>
    <row r="8" spans="1:17" ht="13.8" x14ac:dyDescent="0.3">
      <c r="A8" s="17">
        <v>34089</v>
      </c>
      <c r="B8" s="18">
        <v>48545.9</v>
      </c>
      <c r="C8" s="18">
        <v>12914.9</v>
      </c>
      <c r="D8" s="18">
        <v>7967.9</v>
      </c>
      <c r="E8" s="18" t="s">
        <v>33</v>
      </c>
      <c r="F8" s="18">
        <v>18231.5</v>
      </c>
      <c r="G8" s="18">
        <v>4938.1000000000004</v>
      </c>
      <c r="H8" s="18">
        <v>2847</v>
      </c>
      <c r="I8" s="18">
        <v>3056.1</v>
      </c>
      <c r="J8" s="19">
        <v>9560</v>
      </c>
      <c r="K8" s="18">
        <v>3354.9</v>
      </c>
      <c r="L8" s="18">
        <v>1269.3</v>
      </c>
      <c r="M8" s="18">
        <v>2330</v>
      </c>
      <c r="N8" s="18">
        <v>1879</v>
      </c>
      <c r="O8" s="18">
        <v>9196.1</v>
      </c>
      <c r="P8" s="18">
        <v>2226.3000000000002</v>
      </c>
      <c r="Q8" s="18">
        <v>1354.9</v>
      </c>
    </row>
    <row r="9" spans="1:17" ht="13.8" x14ac:dyDescent="0.3">
      <c r="A9" s="17">
        <v>34120</v>
      </c>
      <c r="B9" s="18">
        <v>47106.400000000001</v>
      </c>
      <c r="C9" s="18">
        <v>12879.9</v>
      </c>
      <c r="D9" s="18">
        <v>7880.8</v>
      </c>
      <c r="E9" s="18" t="s">
        <v>33</v>
      </c>
      <c r="F9" s="18">
        <v>17256.099999999999</v>
      </c>
      <c r="G9" s="18">
        <v>5114.5</v>
      </c>
      <c r="H9" s="18">
        <v>2887.2</v>
      </c>
      <c r="I9" s="18">
        <v>2708.9</v>
      </c>
      <c r="J9" s="19">
        <v>9616.2999999999993</v>
      </c>
      <c r="K9" s="18">
        <v>3263.6</v>
      </c>
      <c r="L9" s="18">
        <v>1216.5999999999999</v>
      </c>
      <c r="M9" s="18">
        <v>2344.1999999999998</v>
      </c>
      <c r="N9" s="18">
        <v>1851.4</v>
      </c>
      <c r="O9" s="18">
        <v>7792.4</v>
      </c>
      <c r="P9" s="18">
        <v>2376.3000000000002</v>
      </c>
      <c r="Q9" s="18">
        <v>1412.1</v>
      </c>
    </row>
    <row r="10" spans="1:17" ht="13.8" x14ac:dyDescent="0.3">
      <c r="A10" s="17">
        <v>34150</v>
      </c>
      <c r="B10" s="18">
        <v>50758.3</v>
      </c>
      <c r="C10" s="18">
        <v>13621.8</v>
      </c>
      <c r="D10" s="18">
        <v>8593.4</v>
      </c>
      <c r="E10" s="18" t="s">
        <v>33</v>
      </c>
      <c r="F10" s="18">
        <v>19262.3</v>
      </c>
      <c r="G10" s="18">
        <v>5691.5</v>
      </c>
      <c r="H10" s="18">
        <v>3068.1</v>
      </c>
      <c r="I10" s="18">
        <v>2793.8</v>
      </c>
      <c r="J10" s="19">
        <v>10094.6</v>
      </c>
      <c r="K10" s="18">
        <v>3527.2</v>
      </c>
      <c r="L10" s="18">
        <v>1340.3</v>
      </c>
      <c r="M10" s="18">
        <v>2428.9</v>
      </c>
      <c r="N10" s="18">
        <v>1919.5</v>
      </c>
      <c r="O10" s="18">
        <v>8623.7999999999993</v>
      </c>
      <c r="P10" s="18">
        <v>2754.2</v>
      </c>
      <c r="Q10" s="18">
        <v>1549.9</v>
      </c>
    </row>
    <row r="11" spans="1:17" ht="13.8" x14ac:dyDescent="0.3">
      <c r="A11" s="17">
        <v>34181</v>
      </c>
      <c r="B11" s="18">
        <v>49132.7</v>
      </c>
      <c r="C11" s="18">
        <v>10928.9</v>
      </c>
      <c r="D11" s="18">
        <v>8430.9</v>
      </c>
      <c r="E11" s="18" t="s">
        <v>33</v>
      </c>
      <c r="F11" s="18">
        <v>19831.3</v>
      </c>
      <c r="G11" s="18">
        <v>5699.1</v>
      </c>
      <c r="H11" s="18">
        <v>2994</v>
      </c>
      <c r="I11" s="18">
        <v>2710.9</v>
      </c>
      <c r="J11" s="19">
        <v>7845.1</v>
      </c>
      <c r="K11" s="18">
        <v>3083.8</v>
      </c>
      <c r="L11" s="18">
        <v>1212.4000000000001</v>
      </c>
      <c r="M11" s="18">
        <v>2433.1999999999998</v>
      </c>
      <c r="N11" s="18">
        <v>1804</v>
      </c>
      <c r="O11" s="18">
        <v>8864.9</v>
      </c>
      <c r="P11" s="18">
        <v>2981.1</v>
      </c>
      <c r="Q11" s="18">
        <v>1558.7</v>
      </c>
    </row>
    <row r="12" spans="1:17" ht="13.8" x14ac:dyDescent="0.3">
      <c r="A12" s="17">
        <v>34212</v>
      </c>
      <c r="B12" s="18">
        <v>49402.400000000001</v>
      </c>
      <c r="C12" s="18">
        <v>11938.5</v>
      </c>
      <c r="D12" s="18">
        <v>7809.1</v>
      </c>
      <c r="E12" s="18" t="s">
        <v>33</v>
      </c>
      <c r="F12" s="18">
        <v>20554.900000000001</v>
      </c>
      <c r="G12" s="18">
        <v>5795.6</v>
      </c>
      <c r="H12" s="18">
        <v>2926.2</v>
      </c>
      <c r="I12" s="18">
        <v>2565.6</v>
      </c>
      <c r="J12" s="19">
        <v>8780.9</v>
      </c>
      <c r="K12" s="18">
        <v>3157.6</v>
      </c>
      <c r="L12" s="18">
        <v>1187.9000000000001</v>
      </c>
      <c r="M12" s="18">
        <v>2241.9</v>
      </c>
      <c r="N12" s="18">
        <v>1709</v>
      </c>
      <c r="O12" s="18">
        <v>9050.2000000000007</v>
      </c>
      <c r="P12" s="18">
        <v>3223.3</v>
      </c>
      <c r="Q12" s="18">
        <v>1474.3</v>
      </c>
    </row>
    <row r="13" spans="1:17" ht="13.8" x14ac:dyDescent="0.3">
      <c r="A13" s="17">
        <v>34242</v>
      </c>
      <c r="B13" s="18">
        <v>51743</v>
      </c>
      <c r="C13" s="18">
        <v>13190.2</v>
      </c>
      <c r="D13" s="18">
        <v>7821.4</v>
      </c>
      <c r="E13" s="18" t="s">
        <v>33</v>
      </c>
      <c r="F13" s="18">
        <v>20946.3</v>
      </c>
      <c r="G13" s="18">
        <v>5945.1</v>
      </c>
      <c r="H13" s="18">
        <v>2982.9</v>
      </c>
      <c r="I13" s="18">
        <v>2494.6999999999998</v>
      </c>
      <c r="J13" s="19">
        <v>9717.5</v>
      </c>
      <c r="K13" s="18">
        <v>3472.7</v>
      </c>
      <c r="L13" s="18">
        <v>1210.9000000000001</v>
      </c>
      <c r="M13" s="18">
        <v>2291.4</v>
      </c>
      <c r="N13" s="18">
        <v>1785.2</v>
      </c>
      <c r="O13" s="18">
        <v>9280.2000000000007</v>
      </c>
      <c r="P13" s="18">
        <v>3338.7</v>
      </c>
      <c r="Q13" s="18">
        <v>1541.3</v>
      </c>
    </row>
    <row r="14" spans="1:17" ht="13.8" x14ac:dyDescent="0.3">
      <c r="A14" s="17">
        <v>34273</v>
      </c>
      <c r="B14" s="18">
        <v>54934.6</v>
      </c>
      <c r="C14" s="18">
        <v>13997.3</v>
      </c>
      <c r="D14" s="18">
        <v>9014.1</v>
      </c>
      <c r="E14" s="18" t="s">
        <v>33</v>
      </c>
      <c r="F14" s="18">
        <v>21915.9</v>
      </c>
      <c r="G14" s="18">
        <v>5879.1</v>
      </c>
      <c r="H14" s="18">
        <v>2994.1</v>
      </c>
      <c r="I14" s="18">
        <v>2681.7</v>
      </c>
      <c r="J14" s="19">
        <v>10249.200000000001</v>
      </c>
      <c r="K14" s="18">
        <v>3748.2</v>
      </c>
      <c r="L14" s="18">
        <v>1315.5</v>
      </c>
      <c r="M14" s="18">
        <v>2559.1</v>
      </c>
      <c r="N14" s="18">
        <v>1878</v>
      </c>
      <c r="O14" s="18">
        <v>10113.299999999999</v>
      </c>
      <c r="P14" s="18">
        <v>3277.6</v>
      </c>
      <c r="Q14" s="18">
        <v>1481.6</v>
      </c>
    </row>
    <row r="15" spans="1:17" ht="13.8" x14ac:dyDescent="0.3">
      <c r="A15" s="17">
        <v>34303</v>
      </c>
      <c r="B15" s="18">
        <v>52339.5</v>
      </c>
      <c r="C15" s="18">
        <v>13746.3</v>
      </c>
      <c r="D15" s="18">
        <v>8791</v>
      </c>
      <c r="E15" s="18" t="s">
        <v>33</v>
      </c>
      <c r="F15" s="18">
        <v>20221.2</v>
      </c>
      <c r="G15" s="18">
        <v>5564</v>
      </c>
      <c r="H15" s="18">
        <v>2855.2</v>
      </c>
      <c r="I15" s="18">
        <v>2459.4</v>
      </c>
      <c r="J15" s="19">
        <v>9971.5</v>
      </c>
      <c r="K15" s="18">
        <v>3774.8</v>
      </c>
      <c r="L15" s="18">
        <v>1401.5</v>
      </c>
      <c r="M15" s="18">
        <v>2598.6</v>
      </c>
      <c r="N15" s="18">
        <v>1990</v>
      </c>
      <c r="O15" s="18">
        <v>9466.7999999999993</v>
      </c>
      <c r="P15" s="18">
        <v>2899.6</v>
      </c>
      <c r="Q15" s="18">
        <v>1454.9</v>
      </c>
    </row>
    <row r="16" spans="1:17" ht="13.8" x14ac:dyDescent="0.3">
      <c r="A16" s="17">
        <v>34334</v>
      </c>
      <c r="B16" s="18">
        <v>49347.8</v>
      </c>
      <c r="C16" s="18">
        <v>12069.8</v>
      </c>
      <c r="D16" s="18">
        <v>9083.7000000000007</v>
      </c>
      <c r="E16" s="18" t="s">
        <v>33</v>
      </c>
      <c r="F16" s="18">
        <v>19557.3</v>
      </c>
      <c r="G16" s="18">
        <v>5449.7</v>
      </c>
      <c r="H16" s="18">
        <v>2763.2</v>
      </c>
      <c r="I16" s="18">
        <v>2158.8000000000002</v>
      </c>
      <c r="J16" s="19">
        <v>8777.7000000000007</v>
      </c>
      <c r="K16" s="18">
        <v>3292.1</v>
      </c>
      <c r="L16" s="18">
        <v>1639.1</v>
      </c>
      <c r="M16" s="18">
        <v>2633.2</v>
      </c>
      <c r="N16" s="18">
        <v>1990.8</v>
      </c>
      <c r="O16" s="18">
        <v>9544.5</v>
      </c>
      <c r="P16" s="18">
        <v>2329.6</v>
      </c>
      <c r="Q16" s="18">
        <v>1362.5</v>
      </c>
    </row>
    <row r="17" spans="1:17" ht="13.8" x14ac:dyDescent="0.3">
      <c r="A17" s="17">
        <v>34365</v>
      </c>
      <c r="B17" s="18">
        <v>46918.6</v>
      </c>
      <c r="C17" s="18">
        <v>12108.8</v>
      </c>
      <c r="D17" s="18">
        <v>7400.6</v>
      </c>
      <c r="E17" s="18" t="s">
        <v>33</v>
      </c>
      <c r="F17" s="18">
        <v>19186.900000000001</v>
      </c>
      <c r="G17" s="18">
        <v>5534.1</v>
      </c>
      <c r="H17" s="18">
        <v>2641.3</v>
      </c>
      <c r="I17" s="18">
        <v>2085.8000000000002</v>
      </c>
      <c r="J17" s="19">
        <v>8612.6</v>
      </c>
      <c r="K17" s="18">
        <v>3496.2</v>
      </c>
      <c r="L17" s="18">
        <v>1038.5</v>
      </c>
      <c r="M17" s="18">
        <v>2070.6</v>
      </c>
      <c r="N17" s="18">
        <v>1653.2</v>
      </c>
      <c r="O17" s="18">
        <v>8469.9</v>
      </c>
      <c r="P17" s="18">
        <v>2763.1</v>
      </c>
      <c r="Q17" s="18">
        <v>1392.9</v>
      </c>
    </row>
    <row r="18" spans="1:17" ht="13.8" x14ac:dyDescent="0.3">
      <c r="A18" s="17">
        <v>34393</v>
      </c>
      <c r="B18" s="18">
        <v>47443.7</v>
      </c>
      <c r="C18" s="18">
        <v>12688.1</v>
      </c>
      <c r="D18" s="18">
        <v>7933.4</v>
      </c>
      <c r="E18" s="18" t="s">
        <v>33</v>
      </c>
      <c r="F18" s="18">
        <v>18315.599999999999</v>
      </c>
      <c r="G18" s="18">
        <v>4780.8999999999996</v>
      </c>
      <c r="H18" s="18">
        <v>2719.1</v>
      </c>
      <c r="I18" s="18">
        <v>2025.9</v>
      </c>
      <c r="J18" s="19">
        <v>9074.6</v>
      </c>
      <c r="K18" s="18">
        <v>3613.5</v>
      </c>
      <c r="L18" s="18">
        <v>1178</v>
      </c>
      <c r="M18" s="18">
        <v>2259.9</v>
      </c>
      <c r="N18" s="18">
        <v>1751.1</v>
      </c>
      <c r="O18" s="18">
        <v>8887.6</v>
      </c>
      <c r="P18" s="18">
        <v>2499.1999999999998</v>
      </c>
      <c r="Q18" s="18">
        <v>1291.4000000000001</v>
      </c>
    </row>
    <row r="19" spans="1:17" ht="13.8" x14ac:dyDescent="0.3">
      <c r="A19" s="17">
        <v>34424</v>
      </c>
      <c r="B19" s="18">
        <v>55783</v>
      </c>
      <c r="C19" s="18">
        <v>15136.8</v>
      </c>
      <c r="D19" s="18">
        <v>9812.7999999999993</v>
      </c>
      <c r="E19" s="18" t="s">
        <v>33</v>
      </c>
      <c r="F19" s="18">
        <v>20562.5</v>
      </c>
      <c r="G19" s="18">
        <v>5386.8</v>
      </c>
      <c r="H19" s="18">
        <v>3288.2</v>
      </c>
      <c r="I19" s="18">
        <v>2228.9</v>
      </c>
      <c r="J19" s="19">
        <v>10929.7</v>
      </c>
      <c r="K19" s="18">
        <v>4207</v>
      </c>
      <c r="L19" s="18">
        <v>1481.7</v>
      </c>
      <c r="M19" s="18">
        <v>2744.2</v>
      </c>
      <c r="N19" s="18">
        <v>2168.6</v>
      </c>
      <c r="O19" s="18">
        <v>10595.4</v>
      </c>
      <c r="P19" s="18">
        <v>2183</v>
      </c>
      <c r="Q19" s="18">
        <v>1503.4</v>
      </c>
    </row>
    <row r="20" spans="1:17" ht="13.8" x14ac:dyDescent="0.3">
      <c r="A20" s="17">
        <v>34454</v>
      </c>
      <c r="B20" s="18">
        <v>52054.5</v>
      </c>
      <c r="C20" s="18">
        <v>14184.8</v>
      </c>
      <c r="D20" s="18">
        <v>8879.5</v>
      </c>
      <c r="E20" s="18" t="s">
        <v>33</v>
      </c>
      <c r="F20" s="18">
        <v>19787.900000000001</v>
      </c>
      <c r="G20" s="18">
        <v>5255.3</v>
      </c>
      <c r="H20" s="18">
        <v>2860.6</v>
      </c>
      <c r="I20" s="18">
        <v>2413.1</v>
      </c>
      <c r="J20" s="19">
        <v>10356.799999999999</v>
      </c>
      <c r="K20" s="18">
        <v>3828</v>
      </c>
      <c r="L20" s="18">
        <v>1449.7</v>
      </c>
      <c r="M20" s="18">
        <v>2541.5</v>
      </c>
      <c r="N20" s="18">
        <v>1916.3</v>
      </c>
      <c r="O20" s="18">
        <v>9780.2999999999993</v>
      </c>
      <c r="P20" s="18">
        <v>2491.6</v>
      </c>
      <c r="Q20" s="18">
        <v>1461.1</v>
      </c>
    </row>
    <row r="21" spans="1:17" ht="13.8" x14ac:dyDescent="0.3">
      <c r="A21" s="17">
        <v>34485</v>
      </c>
      <c r="B21" s="18">
        <v>53567.7</v>
      </c>
      <c r="C21" s="18">
        <v>14694.6</v>
      </c>
      <c r="D21" s="18">
        <v>9439.7999999999993</v>
      </c>
      <c r="E21" s="18" t="s">
        <v>33</v>
      </c>
      <c r="F21" s="18">
        <v>19700.099999999999</v>
      </c>
      <c r="G21" s="18">
        <v>5820.7</v>
      </c>
      <c r="H21" s="18">
        <v>3136.4</v>
      </c>
      <c r="I21" s="18">
        <v>2562.1</v>
      </c>
      <c r="J21" s="19">
        <v>10662</v>
      </c>
      <c r="K21" s="18">
        <v>4032.7</v>
      </c>
      <c r="L21" s="18">
        <v>1361.3</v>
      </c>
      <c r="M21" s="18">
        <v>2804.2</v>
      </c>
      <c r="N21" s="18">
        <v>2157.4</v>
      </c>
      <c r="O21" s="18">
        <v>8509</v>
      </c>
      <c r="P21" s="18">
        <v>2979</v>
      </c>
      <c r="Q21" s="18">
        <v>1645.8</v>
      </c>
    </row>
    <row r="22" spans="1:17" ht="13.8" x14ac:dyDescent="0.3">
      <c r="A22" s="17">
        <v>34515</v>
      </c>
      <c r="B22" s="18">
        <v>57348</v>
      </c>
      <c r="C22" s="18">
        <v>15540</v>
      </c>
      <c r="D22" s="18">
        <v>10289</v>
      </c>
      <c r="E22" s="18" t="s">
        <v>33</v>
      </c>
      <c r="F22" s="18">
        <v>22194</v>
      </c>
      <c r="G22" s="18">
        <v>5975</v>
      </c>
      <c r="H22" s="18">
        <v>3422</v>
      </c>
      <c r="I22" s="18">
        <v>2949</v>
      </c>
      <c r="J22" s="19">
        <v>11346</v>
      </c>
      <c r="K22" s="18">
        <v>4194</v>
      </c>
      <c r="L22" s="18">
        <v>1402</v>
      </c>
      <c r="M22" s="18">
        <v>2684</v>
      </c>
      <c r="N22" s="18">
        <v>2116</v>
      </c>
      <c r="O22" s="18">
        <v>10112</v>
      </c>
      <c r="P22" s="18">
        <v>3463</v>
      </c>
      <c r="Q22" s="18">
        <v>1633</v>
      </c>
    </row>
    <row r="23" spans="1:17" ht="13.8" x14ac:dyDescent="0.3">
      <c r="A23" s="17">
        <v>34546</v>
      </c>
      <c r="B23" s="18">
        <v>55061</v>
      </c>
      <c r="C23" s="18">
        <v>12673</v>
      </c>
      <c r="D23" s="18">
        <v>10182</v>
      </c>
      <c r="E23" s="18" t="s">
        <v>33</v>
      </c>
      <c r="F23" s="18">
        <v>22613</v>
      </c>
      <c r="G23" s="18">
        <v>6109</v>
      </c>
      <c r="H23" s="18">
        <v>3238</v>
      </c>
      <c r="I23" s="18">
        <v>3099</v>
      </c>
      <c r="J23" s="19">
        <v>9059</v>
      </c>
      <c r="K23" s="18">
        <v>3614</v>
      </c>
      <c r="L23" s="18">
        <v>1365</v>
      </c>
      <c r="M23" s="18">
        <v>2772</v>
      </c>
      <c r="N23" s="18">
        <v>2081</v>
      </c>
      <c r="O23" s="18">
        <v>9990</v>
      </c>
      <c r="P23" s="18">
        <v>3645</v>
      </c>
      <c r="Q23" s="18">
        <v>1795</v>
      </c>
    </row>
    <row r="24" spans="1:17" ht="13.8" x14ac:dyDescent="0.3">
      <c r="A24" s="17">
        <v>34577</v>
      </c>
      <c r="B24" s="18">
        <v>59668</v>
      </c>
      <c r="C24" s="18">
        <v>15310</v>
      </c>
      <c r="D24" s="18">
        <v>9735</v>
      </c>
      <c r="E24" s="18" t="s">
        <v>33</v>
      </c>
      <c r="F24" s="18">
        <v>24318</v>
      </c>
      <c r="G24" s="18">
        <v>6556</v>
      </c>
      <c r="H24" s="18">
        <v>3638</v>
      </c>
      <c r="I24" s="18">
        <v>3139</v>
      </c>
      <c r="J24" s="19">
        <v>10955</v>
      </c>
      <c r="K24" s="18">
        <v>4355</v>
      </c>
      <c r="L24" s="18">
        <v>1302</v>
      </c>
      <c r="M24" s="18">
        <v>2632</v>
      </c>
      <c r="N24" s="18">
        <v>2064</v>
      </c>
      <c r="O24" s="18">
        <v>10697</v>
      </c>
      <c r="P24" s="18">
        <v>4166</v>
      </c>
      <c r="Q24" s="18">
        <v>1827</v>
      </c>
    </row>
    <row r="25" spans="1:17" ht="13.8" x14ac:dyDescent="0.3">
      <c r="A25" s="17">
        <v>34607</v>
      </c>
      <c r="B25" s="18">
        <v>59106</v>
      </c>
      <c r="C25" s="18">
        <v>15887</v>
      </c>
      <c r="D25" s="18">
        <v>9892</v>
      </c>
      <c r="E25" s="18" t="s">
        <v>33</v>
      </c>
      <c r="F25" s="18">
        <v>23565</v>
      </c>
      <c r="G25" s="18">
        <v>6585</v>
      </c>
      <c r="H25" s="18">
        <v>3567</v>
      </c>
      <c r="I25" s="18">
        <v>2814</v>
      </c>
      <c r="J25" s="19">
        <v>11511</v>
      </c>
      <c r="K25" s="18">
        <v>4377</v>
      </c>
      <c r="L25" s="18">
        <v>1384</v>
      </c>
      <c r="M25" s="18">
        <v>2454</v>
      </c>
      <c r="N25" s="18">
        <v>2361</v>
      </c>
      <c r="O25" s="18">
        <v>9909</v>
      </c>
      <c r="P25" s="18">
        <v>4134</v>
      </c>
      <c r="Q25" s="18">
        <v>1741</v>
      </c>
    </row>
    <row r="26" spans="1:17" ht="13.8" x14ac:dyDescent="0.3">
      <c r="A26" s="17">
        <v>34638</v>
      </c>
      <c r="B26" s="18">
        <v>62254</v>
      </c>
      <c r="C26" s="18">
        <v>16631</v>
      </c>
      <c r="D26" s="18">
        <v>10632</v>
      </c>
      <c r="E26" s="18" t="s">
        <v>33</v>
      </c>
      <c r="F26" s="18">
        <v>25176</v>
      </c>
      <c r="G26" s="18">
        <v>6682</v>
      </c>
      <c r="H26" s="18">
        <v>3382</v>
      </c>
      <c r="I26" s="18">
        <v>2807</v>
      </c>
      <c r="J26" s="19">
        <v>12050</v>
      </c>
      <c r="K26" s="18">
        <v>4581</v>
      </c>
      <c r="L26" s="18">
        <v>1714</v>
      </c>
      <c r="M26" s="18">
        <v>2783</v>
      </c>
      <c r="N26" s="18">
        <v>2131</v>
      </c>
      <c r="O26" s="18">
        <v>11316</v>
      </c>
      <c r="P26" s="18">
        <v>4101</v>
      </c>
      <c r="Q26" s="18">
        <v>1756</v>
      </c>
    </row>
    <row r="27" spans="1:17" ht="13.8" x14ac:dyDescent="0.3">
      <c r="A27" s="17">
        <v>34668</v>
      </c>
      <c r="B27" s="18">
        <v>61606</v>
      </c>
      <c r="C27" s="18">
        <v>17342</v>
      </c>
      <c r="D27" s="18">
        <v>11105</v>
      </c>
      <c r="E27" s="18" t="s">
        <v>33</v>
      </c>
      <c r="F27" s="18">
        <v>23707</v>
      </c>
      <c r="G27" s="18">
        <v>6537</v>
      </c>
      <c r="H27" s="18">
        <v>3285</v>
      </c>
      <c r="I27" s="18">
        <v>2834</v>
      </c>
      <c r="J27" s="19">
        <v>12412</v>
      </c>
      <c r="K27" s="18">
        <v>4930</v>
      </c>
      <c r="L27" s="18">
        <v>1540</v>
      </c>
      <c r="M27" s="18">
        <v>2936</v>
      </c>
      <c r="N27" s="18">
        <v>2374</v>
      </c>
      <c r="O27" s="18">
        <v>10629</v>
      </c>
      <c r="P27" s="18">
        <v>3534</v>
      </c>
      <c r="Q27" s="18">
        <v>1850</v>
      </c>
    </row>
    <row r="28" spans="1:17" ht="13.8" x14ac:dyDescent="0.3">
      <c r="A28" s="17">
        <v>34699</v>
      </c>
      <c r="B28" s="18">
        <v>57795</v>
      </c>
      <c r="C28" s="18">
        <v>15704</v>
      </c>
      <c r="D28" s="18">
        <v>10817</v>
      </c>
      <c r="E28" s="18" t="s">
        <v>33</v>
      </c>
      <c r="F28" s="18">
        <v>22027</v>
      </c>
      <c r="G28" s="18">
        <v>6167</v>
      </c>
      <c r="H28" s="18">
        <v>3285</v>
      </c>
      <c r="I28" s="18">
        <v>2727</v>
      </c>
      <c r="J28" s="19">
        <v>11438</v>
      </c>
      <c r="K28" s="18">
        <v>4265</v>
      </c>
      <c r="L28" s="18">
        <v>1483</v>
      </c>
      <c r="M28" s="18">
        <v>3063</v>
      </c>
      <c r="N28" s="18">
        <v>2284</v>
      </c>
      <c r="O28" s="18">
        <v>10262</v>
      </c>
      <c r="P28" s="18">
        <v>2827</v>
      </c>
      <c r="Q28" s="18">
        <v>1732</v>
      </c>
    </row>
    <row r="29" spans="1:17" ht="13.8" x14ac:dyDescent="0.3">
      <c r="A29" s="17">
        <v>34730</v>
      </c>
      <c r="B29" s="18">
        <v>57492</v>
      </c>
      <c r="C29" s="18">
        <v>16103</v>
      </c>
      <c r="D29" s="18">
        <v>9933</v>
      </c>
      <c r="E29" s="18" t="s">
        <v>33</v>
      </c>
      <c r="F29" s="18">
        <v>22156</v>
      </c>
      <c r="G29" s="18">
        <v>6545</v>
      </c>
      <c r="H29" s="18">
        <v>3252</v>
      </c>
      <c r="I29" s="18">
        <v>2703</v>
      </c>
      <c r="J29" s="19">
        <v>11390</v>
      </c>
      <c r="K29" s="18">
        <v>4713</v>
      </c>
      <c r="L29" s="18">
        <v>1373</v>
      </c>
      <c r="M29" s="18">
        <v>2686</v>
      </c>
      <c r="N29" s="18">
        <v>1864</v>
      </c>
      <c r="O29" s="18">
        <v>9293</v>
      </c>
      <c r="P29" s="18">
        <v>3449</v>
      </c>
      <c r="Q29" s="18">
        <v>1868</v>
      </c>
    </row>
    <row r="30" spans="1:17" ht="13.8" x14ac:dyDescent="0.3">
      <c r="A30" s="17">
        <v>34758</v>
      </c>
      <c r="B30" s="18">
        <v>55549</v>
      </c>
      <c r="C30" s="18">
        <v>16337</v>
      </c>
      <c r="D30" s="18">
        <v>9648</v>
      </c>
      <c r="E30" s="18" t="s">
        <v>33</v>
      </c>
      <c r="F30" s="18">
        <v>20466</v>
      </c>
      <c r="G30" s="18">
        <v>5134</v>
      </c>
      <c r="H30" s="18">
        <v>3182</v>
      </c>
      <c r="I30" s="18">
        <v>2636</v>
      </c>
      <c r="J30" s="19">
        <v>11560</v>
      </c>
      <c r="K30" s="18">
        <v>4777</v>
      </c>
      <c r="L30" s="18">
        <v>1225</v>
      </c>
      <c r="M30" s="18">
        <v>2579</v>
      </c>
      <c r="N30" s="18">
        <v>2042</v>
      </c>
      <c r="O30" s="18">
        <v>9735</v>
      </c>
      <c r="P30" s="18">
        <v>3004</v>
      </c>
      <c r="Q30" s="18">
        <v>1502</v>
      </c>
    </row>
    <row r="31" spans="1:17" ht="13.8" x14ac:dyDescent="0.3">
      <c r="A31" s="17">
        <v>34789</v>
      </c>
      <c r="B31" s="18">
        <v>64492</v>
      </c>
      <c r="C31" s="18">
        <v>18161</v>
      </c>
      <c r="D31" s="18">
        <v>11467</v>
      </c>
      <c r="E31" s="18" t="s">
        <v>33</v>
      </c>
      <c r="F31" s="18">
        <v>23689</v>
      </c>
      <c r="G31" s="18">
        <v>6264</v>
      </c>
      <c r="H31" s="18">
        <v>3784</v>
      </c>
      <c r="I31" s="18">
        <v>3025</v>
      </c>
      <c r="J31" s="19">
        <v>12688</v>
      </c>
      <c r="K31" s="18">
        <v>5473</v>
      </c>
      <c r="L31" s="18">
        <v>1609</v>
      </c>
      <c r="M31" s="18">
        <v>3006</v>
      </c>
      <c r="N31" s="18">
        <v>2538</v>
      </c>
      <c r="O31" s="18">
        <v>11732</v>
      </c>
      <c r="P31" s="18">
        <v>2910</v>
      </c>
      <c r="Q31" s="18">
        <v>1819</v>
      </c>
    </row>
    <row r="32" spans="1:17" ht="13.8" x14ac:dyDescent="0.3">
      <c r="A32" s="17">
        <v>34819</v>
      </c>
      <c r="B32" s="18">
        <v>60723</v>
      </c>
      <c r="C32" s="18">
        <v>16813</v>
      </c>
      <c r="D32" s="18">
        <v>11089</v>
      </c>
      <c r="E32" s="18" t="s">
        <v>33</v>
      </c>
      <c r="F32" s="18">
        <v>22957</v>
      </c>
      <c r="G32" s="18">
        <v>5957</v>
      </c>
      <c r="H32" s="18">
        <v>3216</v>
      </c>
      <c r="I32" s="18">
        <v>2617</v>
      </c>
      <c r="J32" s="19">
        <v>12100</v>
      </c>
      <c r="K32" s="18">
        <v>4713</v>
      </c>
      <c r="L32" s="18">
        <v>1507</v>
      </c>
      <c r="M32" s="18">
        <v>3246</v>
      </c>
      <c r="N32" s="18">
        <v>2225</v>
      </c>
      <c r="O32" s="18">
        <v>11180</v>
      </c>
      <c r="P32" s="18">
        <v>3148</v>
      </c>
      <c r="Q32" s="18">
        <v>1747</v>
      </c>
    </row>
    <row r="33" spans="1:17" ht="13.8" x14ac:dyDescent="0.3">
      <c r="A33" s="17">
        <v>34850</v>
      </c>
      <c r="B33" s="18">
        <v>64368</v>
      </c>
      <c r="C33" s="18">
        <v>17869</v>
      </c>
      <c r="D33" s="18">
        <v>11391</v>
      </c>
      <c r="E33" s="18" t="s">
        <v>33</v>
      </c>
      <c r="F33" s="18">
        <v>23861</v>
      </c>
      <c r="G33" s="18">
        <v>6618</v>
      </c>
      <c r="H33" s="18">
        <v>3720</v>
      </c>
      <c r="I33" s="18">
        <v>3187</v>
      </c>
      <c r="J33" s="19">
        <v>12602</v>
      </c>
      <c r="K33" s="18">
        <v>5267</v>
      </c>
      <c r="L33" s="18">
        <v>1526</v>
      </c>
      <c r="M33" s="18">
        <v>3116</v>
      </c>
      <c r="N33" s="18">
        <v>2394</v>
      </c>
      <c r="O33" s="18">
        <v>10510</v>
      </c>
      <c r="P33" s="18">
        <v>3655</v>
      </c>
      <c r="Q33" s="18">
        <v>1983</v>
      </c>
    </row>
    <row r="34" spans="1:17" ht="13.8" x14ac:dyDescent="0.3">
      <c r="A34" s="17">
        <v>34880</v>
      </c>
      <c r="B34" s="18">
        <v>64963</v>
      </c>
      <c r="C34" s="18">
        <v>17702</v>
      </c>
      <c r="D34" s="18">
        <v>11461</v>
      </c>
      <c r="E34" s="18" t="s">
        <v>33</v>
      </c>
      <c r="F34" s="18">
        <v>24882</v>
      </c>
      <c r="G34" s="18">
        <v>6855</v>
      </c>
      <c r="H34" s="18">
        <v>3647</v>
      </c>
      <c r="I34" s="18">
        <v>3062</v>
      </c>
      <c r="J34" s="19">
        <v>12499</v>
      </c>
      <c r="K34" s="18">
        <v>5204</v>
      </c>
      <c r="L34" s="18">
        <v>1384</v>
      </c>
      <c r="M34" s="18">
        <v>3306</v>
      </c>
      <c r="N34" s="18">
        <v>2320</v>
      </c>
      <c r="O34" s="18">
        <v>10885</v>
      </c>
      <c r="P34" s="18">
        <v>3961</v>
      </c>
      <c r="Q34" s="18">
        <v>2003</v>
      </c>
    </row>
    <row r="35" spans="1:17" ht="13.8" x14ac:dyDescent="0.3">
      <c r="A35" s="17">
        <v>34911</v>
      </c>
      <c r="B35" s="18">
        <v>61940</v>
      </c>
      <c r="C35" s="18">
        <v>14469</v>
      </c>
      <c r="D35" s="18">
        <v>11855</v>
      </c>
      <c r="E35" s="18" t="s">
        <v>33</v>
      </c>
      <c r="F35" s="18">
        <v>25412</v>
      </c>
      <c r="G35" s="18">
        <v>7165</v>
      </c>
      <c r="H35" s="18">
        <v>3539</v>
      </c>
      <c r="I35" s="18">
        <v>3123</v>
      </c>
      <c r="J35" s="19">
        <v>9748</v>
      </c>
      <c r="K35" s="18">
        <v>4722</v>
      </c>
      <c r="L35" s="18">
        <v>1496</v>
      </c>
      <c r="M35" s="18">
        <v>3633</v>
      </c>
      <c r="N35" s="18">
        <v>2110</v>
      </c>
      <c r="O35" s="18">
        <v>10549</v>
      </c>
      <c r="P35" s="18">
        <v>4312</v>
      </c>
      <c r="Q35" s="18">
        <v>2132</v>
      </c>
    </row>
    <row r="36" spans="1:17" ht="13.8" x14ac:dyDescent="0.3">
      <c r="A36" s="17">
        <v>34942</v>
      </c>
      <c r="B36" s="18">
        <v>64653</v>
      </c>
      <c r="C36" s="18">
        <v>17572</v>
      </c>
      <c r="D36" s="18">
        <v>10380</v>
      </c>
      <c r="E36" s="18" t="s">
        <v>33</v>
      </c>
      <c r="F36" s="18">
        <v>26432</v>
      </c>
      <c r="G36" s="18">
        <v>7679</v>
      </c>
      <c r="H36" s="18">
        <v>3691</v>
      </c>
      <c r="I36" s="18">
        <v>2965</v>
      </c>
      <c r="J36" s="19">
        <v>12285</v>
      </c>
      <c r="K36" s="18">
        <v>5287</v>
      </c>
      <c r="L36" s="18">
        <v>1471</v>
      </c>
      <c r="M36" s="18">
        <v>2992</v>
      </c>
      <c r="N36" s="18">
        <v>2067</v>
      </c>
      <c r="O36" s="18">
        <v>10459</v>
      </c>
      <c r="P36" s="18">
        <v>4805</v>
      </c>
      <c r="Q36" s="18">
        <v>2310</v>
      </c>
    </row>
    <row r="37" spans="1:17" ht="13.8" x14ac:dyDescent="0.3">
      <c r="A37" s="17">
        <v>34972</v>
      </c>
      <c r="B37" s="18">
        <v>63611</v>
      </c>
      <c r="C37" s="18">
        <v>17892</v>
      </c>
      <c r="D37" s="18">
        <v>10064</v>
      </c>
      <c r="E37" s="18" t="s">
        <v>33</v>
      </c>
      <c r="F37" s="18">
        <v>25712</v>
      </c>
      <c r="G37" s="18">
        <v>7552</v>
      </c>
      <c r="H37" s="18">
        <v>3471</v>
      </c>
      <c r="I37" s="18">
        <v>3024</v>
      </c>
      <c r="J37" s="19">
        <v>12542</v>
      </c>
      <c r="K37" s="18">
        <v>5350</v>
      </c>
      <c r="L37" s="18">
        <v>1264</v>
      </c>
      <c r="M37" s="18">
        <v>2665</v>
      </c>
      <c r="N37" s="18">
        <v>2309</v>
      </c>
      <c r="O37" s="18">
        <v>10050</v>
      </c>
      <c r="P37" s="18">
        <v>4584</v>
      </c>
      <c r="Q37" s="18">
        <v>2181</v>
      </c>
    </row>
    <row r="38" spans="1:17" ht="13.8" x14ac:dyDescent="0.3">
      <c r="A38" s="17">
        <v>35003</v>
      </c>
      <c r="B38" s="18">
        <v>67820</v>
      </c>
      <c r="C38" s="18">
        <v>18943</v>
      </c>
      <c r="D38" s="18">
        <v>12033</v>
      </c>
      <c r="E38" s="18" t="s">
        <v>33</v>
      </c>
      <c r="F38" s="18">
        <v>26586</v>
      </c>
      <c r="G38" s="18">
        <v>8036</v>
      </c>
      <c r="H38" s="18">
        <v>3578</v>
      </c>
      <c r="I38" s="18">
        <v>2874</v>
      </c>
      <c r="J38" s="19">
        <v>13264</v>
      </c>
      <c r="K38" s="18">
        <v>5680</v>
      </c>
      <c r="L38" s="18">
        <v>1708</v>
      </c>
      <c r="M38" s="18">
        <v>2937</v>
      </c>
      <c r="N38" s="18">
        <v>2566</v>
      </c>
      <c r="O38" s="18">
        <v>10235</v>
      </c>
      <c r="P38" s="18">
        <v>4714</v>
      </c>
      <c r="Q38" s="18">
        <v>2395</v>
      </c>
    </row>
    <row r="39" spans="1:17" ht="13.8" x14ac:dyDescent="0.3">
      <c r="A39" s="17">
        <v>35033</v>
      </c>
      <c r="B39" s="18">
        <v>63873</v>
      </c>
      <c r="C39" s="18">
        <v>18402</v>
      </c>
      <c r="D39" s="18">
        <v>11404</v>
      </c>
      <c r="E39" s="18" t="s">
        <v>33</v>
      </c>
      <c r="F39" s="18">
        <v>24111</v>
      </c>
      <c r="G39" s="18">
        <v>7392</v>
      </c>
      <c r="H39" s="18">
        <v>3638</v>
      </c>
      <c r="I39" s="18">
        <v>2939</v>
      </c>
      <c r="J39" s="19">
        <v>12762</v>
      </c>
      <c r="K39" s="18">
        <v>5639</v>
      </c>
      <c r="L39" s="18">
        <v>1419</v>
      </c>
      <c r="M39" s="18">
        <v>3161</v>
      </c>
      <c r="N39" s="18">
        <v>2294</v>
      </c>
      <c r="O39" s="18">
        <v>9552</v>
      </c>
      <c r="P39" s="18">
        <v>3868</v>
      </c>
      <c r="Q39" s="18">
        <v>2260</v>
      </c>
    </row>
    <row r="40" spans="1:17" ht="13.8" x14ac:dyDescent="0.3">
      <c r="A40" s="17">
        <v>35064</v>
      </c>
      <c r="B40" s="18">
        <v>59859</v>
      </c>
      <c r="C40" s="18">
        <v>16644</v>
      </c>
      <c r="D40" s="18">
        <v>11158</v>
      </c>
      <c r="E40" s="18" t="s">
        <v>33</v>
      </c>
      <c r="F40" s="18">
        <v>22490</v>
      </c>
      <c r="G40" s="18">
        <v>6816</v>
      </c>
      <c r="H40" s="18">
        <v>3543</v>
      </c>
      <c r="I40" s="18">
        <v>2984</v>
      </c>
      <c r="J40" s="19">
        <v>11787</v>
      </c>
      <c r="K40" s="18">
        <v>4857</v>
      </c>
      <c r="L40" s="18">
        <v>1235</v>
      </c>
      <c r="M40" s="18">
        <v>3520</v>
      </c>
      <c r="N40" s="18">
        <v>2148</v>
      </c>
      <c r="O40" s="18">
        <v>9360</v>
      </c>
      <c r="P40" s="18">
        <v>3134</v>
      </c>
      <c r="Q40" s="18">
        <v>1986</v>
      </c>
    </row>
    <row r="41" spans="1:17" ht="13.8" x14ac:dyDescent="0.3">
      <c r="A41" s="17">
        <v>35095</v>
      </c>
      <c r="B41" s="18">
        <v>61995</v>
      </c>
      <c r="C41" s="18">
        <v>17755</v>
      </c>
      <c r="D41" s="18">
        <v>10887</v>
      </c>
      <c r="E41" s="18" t="s">
        <v>33</v>
      </c>
      <c r="F41" s="18">
        <v>23190</v>
      </c>
      <c r="G41" s="18">
        <v>7298</v>
      </c>
      <c r="H41" s="18">
        <v>3815</v>
      </c>
      <c r="I41" s="18">
        <v>3222</v>
      </c>
      <c r="J41" s="19">
        <v>12221</v>
      </c>
      <c r="K41" s="18">
        <v>5534</v>
      </c>
      <c r="L41" s="18">
        <v>1340</v>
      </c>
      <c r="M41" s="18">
        <v>2927</v>
      </c>
      <c r="N41" s="18">
        <v>2187</v>
      </c>
      <c r="O41" s="18">
        <v>8980</v>
      </c>
      <c r="P41" s="18">
        <v>3660</v>
      </c>
      <c r="Q41" s="18">
        <v>2265</v>
      </c>
    </row>
    <row r="42" spans="1:17" ht="13.8" x14ac:dyDescent="0.3">
      <c r="A42" s="17">
        <v>35124</v>
      </c>
      <c r="B42" s="18">
        <v>60832</v>
      </c>
      <c r="C42" s="18">
        <v>17973</v>
      </c>
      <c r="D42" s="18">
        <v>10741</v>
      </c>
      <c r="E42" s="18" t="s">
        <v>33</v>
      </c>
      <c r="F42" s="18">
        <v>22510</v>
      </c>
      <c r="G42" s="18">
        <v>6388</v>
      </c>
      <c r="H42" s="18">
        <v>3402</v>
      </c>
      <c r="I42" s="18">
        <v>2724</v>
      </c>
      <c r="J42" s="19">
        <v>12458</v>
      </c>
      <c r="K42" s="18">
        <v>5514</v>
      </c>
      <c r="L42" s="18">
        <v>1354</v>
      </c>
      <c r="M42" s="18">
        <v>2854</v>
      </c>
      <c r="N42" s="18">
        <v>2210</v>
      </c>
      <c r="O42" s="18">
        <v>9555</v>
      </c>
      <c r="P42" s="18">
        <v>3534</v>
      </c>
      <c r="Q42" s="18">
        <v>1998</v>
      </c>
    </row>
    <row r="43" spans="1:17" ht="13.8" x14ac:dyDescent="0.3">
      <c r="A43" s="17">
        <v>35155</v>
      </c>
      <c r="B43" s="18">
        <v>64419</v>
      </c>
      <c r="C43" s="18">
        <v>18470</v>
      </c>
      <c r="D43" s="18">
        <v>11952</v>
      </c>
      <c r="E43" s="18" t="s">
        <v>33</v>
      </c>
      <c r="F43" s="18">
        <v>22943</v>
      </c>
      <c r="G43" s="18">
        <v>6723</v>
      </c>
      <c r="H43" s="18">
        <v>3765</v>
      </c>
      <c r="I43" s="18">
        <v>2861</v>
      </c>
      <c r="J43" s="19">
        <v>12828</v>
      </c>
      <c r="K43" s="18">
        <v>5642</v>
      </c>
      <c r="L43" s="18">
        <v>1672</v>
      </c>
      <c r="M43" s="18">
        <v>3291</v>
      </c>
      <c r="N43" s="18">
        <v>2316</v>
      </c>
      <c r="O43" s="18">
        <v>10250</v>
      </c>
      <c r="P43" s="18">
        <v>2868</v>
      </c>
      <c r="Q43" s="18">
        <v>1940</v>
      </c>
    </row>
    <row r="44" spans="1:17" ht="13.8" x14ac:dyDescent="0.3">
      <c r="A44" s="17">
        <v>35185</v>
      </c>
      <c r="B44" s="18">
        <v>66062</v>
      </c>
      <c r="C44" s="18">
        <v>19097</v>
      </c>
      <c r="D44" s="18">
        <v>11911</v>
      </c>
      <c r="E44" s="18" t="s">
        <v>33</v>
      </c>
      <c r="F44" s="18">
        <v>22824</v>
      </c>
      <c r="G44" s="18">
        <v>6596</v>
      </c>
      <c r="H44" s="18">
        <v>4063</v>
      </c>
      <c r="I44" s="18">
        <v>3363</v>
      </c>
      <c r="J44" s="19">
        <v>13178</v>
      </c>
      <c r="K44" s="18">
        <v>5919</v>
      </c>
      <c r="L44" s="18">
        <v>1469</v>
      </c>
      <c r="M44" s="18">
        <v>3224</v>
      </c>
      <c r="N44" s="18">
        <v>2455</v>
      </c>
      <c r="O44" s="18">
        <v>9899</v>
      </c>
      <c r="P44" s="18">
        <v>3244</v>
      </c>
      <c r="Q44" s="18">
        <v>1925</v>
      </c>
    </row>
    <row r="45" spans="1:17" ht="13.8" x14ac:dyDescent="0.3">
      <c r="A45" s="17">
        <v>35216</v>
      </c>
      <c r="B45" s="18">
        <v>67932</v>
      </c>
      <c r="C45" s="18">
        <v>20237</v>
      </c>
      <c r="D45" s="18">
        <v>12357</v>
      </c>
      <c r="E45" s="18" t="s">
        <v>33</v>
      </c>
      <c r="F45" s="18">
        <v>23150</v>
      </c>
      <c r="G45" s="18">
        <v>6933</v>
      </c>
      <c r="H45" s="18">
        <v>4281</v>
      </c>
      <c r="I45" s="18">
        <v>3699</v>
      </c>
      <c r="J45" s="19">
        <v>13916</v>
      </c>
      <c r="K45" s="18">
        <v>6321</v>
      </c>
      <c r="L45" s="18">
        <v>1612</v>
      </c>
      <c r="M45" s="18">
        <v>3416</v>
      </c>
      <c r="N45" s="18">
        <v>2588</v>
      </c>
      <c r="O45" s="18">
        <v>9072</v>
      </c>
      <c r="P45" s="18">
        <v>3951</v>
      </c>
      <c r="Q45" s="18">
        <v>1937</v>
      </c>
    </row>
    <row r="46" spans="1:17" ht="13.8" x14ac:dyDescent="0.3">
      <c r="A46" s="17">
        <v>35246</v>
      </c>
      <c r="B46" s="18">
        <v>64894</v>
      </c>
      <c r="C46" s="18">
        <v>19675</v>
      </c>
      <c r="D46" s="18">
        <v>11520</v>
      </c>
      <c r="E46" s="18" t="s">
        <v>33</v>
      </c>
      <c r="F46" s="18">
        <v>22768</v>
      </c>
      <c r="G46" s="18">
        <v>6495</v>
      </c>
      <c r="H46" s="18">
        <v>3873</v>
      </c>
      <c r="I46" s="18">
        <v>3296</v>
      </c>
      <c r="J46" s="19">
        <v>13622</v>
      </c>
      <c r="K46" s="18">
        <v>6053</v>
      </c>
      <c r="L46" s="18">
        <v>1576</v>
      </c>
      <c r="M46" s="18">
        <v>2974</v>
      </c>
      <c r="N46" s="18">
        <v>2376</v>
      </c>
      <c r="O46" s="18">
        <v>8974</v>
      </c>
      <c r="P46" s="18">
        <v>4111</v>
      </c>
      <c r="Q46" s="18">
        <v>1657</v>
      </c>
    </row>
    <row r="47" spans="1:17" ht="13.8" x14ac:dyDescent="0.3">
      <c r="A47" s="17">
        <v>35277</v>
      </c>
      <c r="B47" s="18">
        <v>67792</v>
      </c>
      <c r="C47" s="18">
        <v>17573</v>
      </c>
      <c r="D47" s="18">
        <v>12843</v>
      </c>
      <c r="E47" s="18" t="s">
        <v>33</v>
      </c>
      <c r="F47" s="18">
        <v>25204</v>
      </c>
      <c r="G47" s="18">
        <v>7113</v>
      </c>
      <c r="H47" s="18">
        <v>4277</v>
      </c>
      <c r="I47" s="18">
        <v>3933</v>
      </c>
      <c r="J47" s="19">
        <v>11623</v>
      </c>
      <c r="K47" s="18">
        <v>5950</v>
      </c>
      <c r="L47" s="18">
        <v>1594</v>
      </c>
      <c r="M47" s="18">
        <v>3598</v>
      </c>
      <c r="N47" s="18">
        <v>2462</v>
      </c>
      <c r="O47" s="18">
        <v>9741</v>
      </c>
      <c r="P47" s="18">
        <v>4817</v>
      </c>
      <c r="Q47" s="18">
        <v>1817</v>
      </c>
    </row>
    <row r="48" spans="1:17" ht="13.8" x14ac:dyDescent="0.3">
      <c r="A48" s="17">
        <v>35308</v>
      </c>
      <c r="B48" s="18">
        <v>68474</v>
      </c>
      <c r="C48" s="18">
        <v>19653</v>
      </c>
      <c r="D48" s="18">
        <v>11538</v>
      </c>
      <c r="E48" s="18" t="s">
        <v>33</v>
      </c>
      <c r="F48" s="18">
        <v>25524</v>
      </c>
      <c r="G48" s="18">
        <v>6926</v>
      </c>
      <c r="H48" s="18">
        <v>4122</v>
      </c>
      <c r="I48" s="18">
        <v>3638</v>
      </c>
      <c r="J48" s="19">
        <v>13285</v>
      </c>
      <c r="K48" s="18">
        <v>6368</v>
      </c>
      <c r="L48" s="18">
        <v>1517</v>
      </c>
      <c r="M48" s="18">
        <v>3271</v>
      </c>
      <c r="N48" s="18">
        <v>2343</v>
      </c>
      <c r="O48" s="18">
        <v>9465</v>
      </c>
      <c r="P48" s="18">
        <v>5489</v>
      </c>
      <c r="Q48" s="18">
        <v>1770</v>
      </c>
    </row>
    <row r="49" spans="1:17" ht="13.8" x14ac:dyDescent="0.3">
      <c r="A49" s="17">
        <v>35338</v>
      </c>
      <c r="B49" s="18">
        <v>68322</v>
      </c>
      <c r="C49" s="18">
        <v>19966</v>
      </c>
      <c r="D49" s="18">
        <v>11049</v>
      </c>
      <c r="E49" s="18" t="s">
        <v>33</v>
      </c>
      <c r="F49" s="18">
        <v>25466</v>
      </c>
      <c r="G49" s="18">
        <v>7155</v>
      </c>
      <c r="H49" s="18">
        <v>4267</v>
      </c>
      <c r="I49" s="18">
        <v>4010</v>
      </c>
      <c r="J49" s="19">
        <v>13618</v>
      </c>
      <c r="K49" s="18">
        <v>6348</v>
      </c>
      <c r="L49" s="18">
        <v>1551</v>
      </c>
      <c r="M49" s="18">
        <v>2963</v>
      </c>
      <c r="N49" s="18">
        <v>2233</v>
      </c>
      <c r="O49" s="18">
        <v>9185</v>
      </c>
      <c r="P49" s="18">
        <v>5487</v>
      </c>
      <c r="Q49" s="18">
        <v>1720</v>
      </c>
    </row>
    <row r="50" spans="1:17" ht="13.8" x14ac:dyDescent="0.3">
      <c r="A50" s="17">
        <v>35369</v>
      </c>
      <c r="B50" s="18">
        <v>73900</v>
      </c>
      <c r="C50" s="18">
        <v>20444</v>
      </c>
      <c r="D50" s="18">
        <v>13063</v>
      </c>
      <c r="E50" s="18" t="s">
        <v>33</v>
      </c>
      <c r="F50" s="18">
        <v>28007</v>
      </c>
      <c r="G50" s="18">
        <v>7510</v>
      </c>
      <c r="H50" s="18">
        <v>4422</v>
      </c>
      <c r="I50" s="18">
        <v>4033</v>
      </c>
      <c r="J50" s="19">
        <v>13523</v>
      </c>
      <c r="K50" s="18">
        <v>6922</v>
      </c>
      <c r="L50" s="18">
        <v>1811</v>
      </c>
      <c r="M50" s="18">
        <v>3454</v>
      </c>
      <c r="N50" s="18">
        <v>2612</v>
      </c>
      <c r="O50" s="18">
        <v>10773</v>
      </c>
      <c r="P50" s="18">
        <v>5812</v>
      </c>
      <c r="Q50" s="18">
        <v>1918</v>
      </c>
    </row>
    <row r="51" spans="1:17" ht="13.8" x14ac:dyDescent="0.3">
      <c r="A51" s="17">
        <v>35399</v>
      </c>
      <c r="B51" s="18">
        <v>67771</v>
      </c>
      <c r="C51" s="18">
        <v>20185</v>
      </c>
      <c r="D51" s="18">
        <v>12031</v>
      </c>
      <c r="E51" s="18" t="s">
        <v>33</v>
      </c>
      <c r="F51" s="18">
        <v>24447</v>
      </c>
      <c r="G51" s="18">
        <v>6762</v>
      </c>
      <c r="H51" s="18">
        <v>3985</v>
      </c>
      <c r="I51" s="18">
        <v>3395</v>
      </c>
      <c r="J51" s="19">
        <v>13744</v>
      </c>
      <c r="K51" s="18">
        <v>6442</v>
      </c>
      <c r="L51" s="18">
        <v>1500</v>
      </c>
      <c r="M51" s="18">
        <v>3413</v>
      </c>
      <c r="N51" s="18">
        <v>2348</v>
      </c>
      <c r="O51" s="18">
        <v>9653</v>
      </c>
      <c r="P51" s="18">
        <v>4572</v>
      </c>
      <c r="Q51" s="18">
        <v>1832</v>
      </c>
    </row>
    <row r="52" spans="1:17" ht="13.8" x14ac:dyDescent="0.3">
      <c r="A52" s="17">
        <v>35430</v>
      </c>
      <c r="B52" s="18">
        <v>66872</v>
      </c>
      <c r="C52" s="18">
        <v>18441</v>
      </c>
      <c r="D52" s="18">
        <v>12827</v>
      </c>
      <c r="E52" s="18" t="s">
        <v>33</v>
      </c>
      <c r="F52" s="18">
        <v>23978</v>
      </c>
      <c r="G52" s="18">
        <v>6887</v>
      </c>
      <c r="H52" s="18">
        <v>4567</v>
      </c>
      <c r="I52" s="18">
        <v>3918</v>
      </c>
      <c r="J52" s="19">
        <v>12492</v>
      </c>
      <c r="K52" s="18">
        <v>5949</v>
      </c>
      <c r="L52" s="18">
        <v>1634</v>
      </c>
      <c r="M52" s="18">
        <v>3559</v>
      </c>
      <c r="N52" s="18">
        <v>2764</v>
      </c>
      <c r="O52" s="18">
        <v>9672</v>
      </c>
      <c r="P52" s="18">
        <v>3951</v>
      </c>
      <c r="Q52" s="18">
        <v>1890</v>
      </c>
    </row>
    <row r="53" spans="1:17" ht="13.8" x14ac:dyDescent="0.3">
      <c r="A53" s="17">
        <v>35461</v>
      </c>
      <c r="B53" s="18">
        <v>67150</v>
      </c>
      <c r="C53" s="18">
        <v>19644</v>
      </c>
      <c r="D53" s="18">
        <v>11462</v>
      </c>
      <c r="E53" s="18" t="s">
        <v>33</v>
      </c>
      <c r="F53" s="18">
        <v>24281</v>
      </c>
      <c r="G53" s="18">
        <v>6787</v>
      </c>
      <c r="H53" s="18">
        <v>4329</v>
      </c>
      <c r="I53" s="18">
        <v>3982</v>
      </c>
      <c r="J53" s="19">
        <v>13463</v>
      </c>
      <c r="K53" s="18">
        <v>6181</v>
      </c>
      <c r="L53" s="18">
        <v>1474</v>
      </c>
      <c r="M53" s="18">
        <v>3072</v>
      </c>
      <c r="N53" s="18">
        <v>2565</v>
      </c>
      <c r="O53" s="18">
        <v>9434</v>
      </c>
      <c r="P53" s="18">
        <v>4664</v>
      </c>
      <c r="Q53" s="18">
        <v>1789</v>
      </c>
    </row>
    <row r="54" spans="1:17" ht="13.8" x14ac:dyDescent="0.3">
      <c r="A54" s="17">
        <v>35489</v>
      </c>
      <c r="B54" s="18">
        <v>65624</v>
      </c>
      <c r="C54" s="18">
        <v>20134</v>
      </c>
      <c r="D54" s="18">
        <v>11524</v>
      </c>
      <c r="E54" s="18" t="s">
        <v>33</v>
      </c>
      <c r="F54" s="18">
        <v>22692</v>
      </c>
      <c r="G54" s="18">
        <v>5763</v>
      </c>
      <c r="H54" s="18">
        <v>4200</v>
      </c>
      <c r="I54" s="18">
        <v>3296</v>
      </c>
      <c r="J54" s="19">
        <v>13618</v>
      </c>
      <c r="K54" s="18">
        <v>6516</v>
      </c>
      <c r="L54" s="18">
        <v>1464</v>
      </c>
      <c r="M54" s="18">
        <v>3212</v>
      </c>
      <c r="N54" s="18">
        <v>2396</v>
      </c>
      <c r="O54" s="18">
        <v>9707</v>
      </c>
      <c r="P54" s="18">
        <v>4242</v>
      </c>
      <c r="Q54" s="18">
        <v>1507</v>
      </c>
    </row>
    <row r="55" spans="1:17" ht="13.8" x14ac:dyDescent="0.3">
      <c r="A55" s="17">
        <v>35520</v>
      </c>
      <c r="B55" s="18">
        <v>72102</v>
      </c>
      <c r="C55" s="18">
        <v>21145</v>
      </c>
      <c r="D55" s="18">
        <v>13180</v>
      </c>
      <c r="E55" s="18" t="s">
        <v>33</v>
      </c>
      <c r="F55" s="18">
        <v>24136</v>
      </c>
      <c r="G55" s="18">
        <v>6489</v>
      </c>
      <c r="H55" s="18">
        <v>4423</v>
      </c>
      <c r="I55" s="18">
        <v>3507</v>
      </c>
      <c r="J55" s="19">
        <v>14219</v>
      </c>
      <c r="K55" s="18">
        <v>6926</v>
      </c>
      <c r="L55" s="18">
        <v>1640</v>
      </c>
      <c r="M55" s="18">
        <v>3736</v>
      </c>
      <c r="N55" s="18">
        <v>2640</v>
      </c>
      <c r="O55" s="18">
        <v>10663</v>
      </c>
      <c r="P55" s="18">
        <v>3579</v>
      </c>
      <c r="Q55" s="18">
        <v>1799</v>
      </c>
    </row>
    <row r="56" spans="1:17" ht="13.8" x14ac:dyDescent="0.3">
      <c r="A56" s="17">
        <v>35550</v>
      </c>
      <c r="B56" s="18">
        <v>72197</v>
      </c>
      <c r="C56" s="18">
        <v>21417</v>
      </c>
      <c r="D56" s="18">
        <v>13269</v>
      </c>
      <c r="E56" s="18" t="s">
        <v>33</v>
      </c>
      <c r="F56" s="18">
        <v>25096</v>
      </c>
      <c r="G56" s="18">
        <v>6875</v>
      </c>
      <c r="H56" s="18">
        <v>4266</v>
      </c>
      <c r="I56" s="18">
        <v>3683</v>
      </c>
      <c r="J56" s="19">
        <v>14307</v>
      </c>
      <c r="K56" s="18">
        <v>7110</v>
      </c>
      <c r="L56" s="18">
        <v>1624</v>
      </c>
      <c r="M56" s="18">
        <v>3779</v>
      </c>
      <c r="N56" s="18">
        <v>2736</v>
      </c>
      <c r="O56" s="18">
        <v>10367</v>
      </c>
      <c r="P56" s="18">
        <v>4452</v>
      </c>
      <c r="Q56" s="18">
        <v>1912</v>
      </c>
    </row>
    <row r="57" spans="1:17" ht="13.8" x14ac:dyDescent="0.3">
      <c r="A57" s="17">
        <v>35581</v>
      </c>
      <c r="B57" s="18">
        <v>72375</v>
      </c>
      <c r="C57" s="18">
        <v>21560</v>
      </c>
      <c r="D57" s="18">
        <v>13342</v>
      </c>
      <c r="E57" s="18" t="s">
        <v>33</v>
      </c>
      <c r="F57" s="18">
        <v>24576</v>
      </c>
      <c r="G57" s="18">
        <v>6924</v>
      </c>
      <c r="H57" s="18">
        <v>4656</v>
      </c>
      <c r="I57" s="18">
        <v>3996</v>
      </c>
      <c r="J57" s="19">
        <v>14488</v>
      </c>
      <c r="K57" s="18">
        <v>7073</v>
      </c>
      <c r="L57" s="18">
        <v>1663</v>
      </c>
      <c r="M57" s="18">
        <v>3747</v>
      </c>
      <c r="N57" s="18">
        <v>2816</v>
      </c>
      <c r="O57" s="18">
        <v>9227</v>
      </c>
      <c r="P57" s="18">
        <v>4815</v>
      </c>
      <c r="Q57" s="18">
        <v>1909</v>
      </c>
    </row>
    <row r="58" spans="1:17" ht="13.8" x14ac:dyDescent="0.3">
      <c r="A58" s="17">
        <v>35611</v>
      </c>
      <c r="B58" s="18">
        <v>72658</v>
      </c>
      <c r="C58" s="18">
        <v>20974</v>
      </c>
      <c r="D58" s="18">
        <v>12773</v>
      </c>
      <c r="E58" s="18" t="s">
        <v>33</v>
      </c>
      <c r="F58" s="18">
        <v>26258</v>
      </c>
      <c r="G58" s="18">
        <v>7311</v>
      </c>
      <c r="H58" s="18">
        <v>4507</v>
      </c>
      <c r="I58" s="18">
        <v>3860</v>
      </c>
      <c r="J58" s="19">
        <v>13857</v>
      </c>
      <c r="K58" s="18">
        <v>7117</v>
      </c>
      <c r="L58" s="18">
        <v>1774</v>
      </c>
      <c r="M58" s="18">
        <v>3398</v>
      </c>
      <c r="N58" s="18">
        <v>2456</v>
      </c>
      <c r="O58" s="18">
        <v>9873</v>
      </c>
      <c r="P58" s="18">
        <v>5233</v>
      </c>
      <c r="Q58" s="18">
        <v>1985</v>
      </c>
    </row>
    <row r="59" spans="1:17" ht="13.8" x14ac:dyDescent="0.3">
      <c r="A59" s="17">
        <v>35642</v>
      </c>
      <c r="B59" s="18">
        <v>75172</v>
      </c>
      <c r="C59" s="18">
        <v>19395</v>
      </c>
      <c r="D59" s="18">
        <v>14473</v>
      </c>
      <c r="E59" s="18" t="s">
        <v>33</v>
      </c>
      <c r="F59" s="18">
        <v>28117</v>
      </c>
      <c r="G59" s="18">
        <v>7745</v>
      </c>
      <c r="H59" s="18">
        <v>4748</v>
      </c>
      <c r="I59" s="18">
        <v>4012</v>
      </c>
      <c r="J59" s="19">
        <v>12417</v>
      </c>
      <c r="K59" s="18">
        <v>6978</v>
      </c>
      <c r="L59" s="18">
        <v>1976</v>
      </c>
      <c r="M59" s="18">
        <v>3880</v>
      </c>
      <c r="N59" s="18">
        <v>2805</v>
      </c>
      <c r="O59" s="18">
        <v>10502</v>
      </c>
      <c r="P59" s="18">
        <v>5798</v>
      </c>
      <c r="Q59" s="18">
        <v>2216</v>
      </c>
    </row>
    <row r="60" spans="1:17" ht="13.8" x14ac:dyDescent="0.3">
      <c r="A60" s="17">
        <v>35673</v>
      </c>
      <c r="B60" s="18">
        <v>73243</v>
      </c>
      <c r="C60" s="18">
        <v>20925</v>
      </c>
      <c r="D60" s="18">
        <v>12510</v>
      </c>
      <c r="E60" s="18" t="s">
        <v>33</v>
      </c>
      <c r="F60" s="18">
        <v>27794</v>
      </c>
      <c r="G60" s="18">
        <v>7597</v>
      </c>
      <c r="H60" s="18">
        <v>4513</v>
      </c>
      <c r="I60" s="18">
        <v>4038</v>
      </c>
      <c r="J60" s="19">
        <v>13667</v>
      </c>
      <c r="K60" s="18">
        <v>7257</v>
      </c>
      <c r="L60" s="18">
        <v>1738</v>
      </c>
      <c r="M60" s="18">
        <v>3408</v>
      </c>
      <c r="N60" s="18">
        <v>2635</v>
      </c>
      <c r="O60" s="18">
        <v>10077</v>
      </c>
      <c r="P60" s="18">
        <v>6057</v>
      </c>
      <c r="Q60" s="18">
        <v>1942</v>
      </c>
    </row>
    <row r="61" spans="1:17" ht="13.8" x14ac:dyDescent="0.3">
      <c r="A61" s="17">
        <v>35703</v>
      </c>
      <c r="B61" s="18">
        <v>77126</v>
      </c>
      <c r="C61" s="18">
        <v>22228</v>
      </c>
      <c r="D61" s="18">
        <v>12459</v>
      </c>
      <c r="E61" s="18" t="s">
        <v>33</v>
      </c>
      <c r="F61" s="18">
        <v>29130</v>
      </c>
      <c r="G61" s="18">
        <v>8036</v>
      </c>
      <c r="H61" s="18">
        <v>4659</v>
      </c>
      <c r="I61" s="18">
        <v>4142</v>
      </c>
      <c r="J61" s="19">
        <v>14559</v>
      </c>
      <c r="K61" s="18">
        <v>7669</v>
      </c>
      <c r="L61" s="18">
        <v>1752</v>
      </c>
      <c r="M61" s="18">
        <v>3121</v>
      </c>
      <c r="N61" s="18">
        <v>2716</v>
      </c>
      <c r="O61" s="18">
        <v>10166</v>
      </c>
      <c r="P61" s="18">
        <v>6582</v>
      </c>
      <c r="Q61" s="18">
        <v>2092</v>
      </c>
    </row>
    <row r="62" spans="1:17" ht="13.8" x14ac:dyDescent="0.3">
      <c r="A62" s="17">
        <v>35734</v>
      </c>
      <c r="B62" s="18">
        <v>81750</v>
      </c>
      <c r="C62" s="18">
        <v>23516</v>
      </c>
      <c r="D62" s="18">
        <v>14840</v>
      </c>
      <c r="E62" s="18" t="s">
        <v>33</v>
      </c>
      <c r="F62" s="18">
        <v>30121</v>
      </c>
      <c r="G62" s="18">
        <v>8045</v>
      </c>
      <c r="H62" s="18">
        <v>4754</v>
      </c>
      <c r="I62" s="18">
        <v>4333</v>
      </c>
      <c r="J62" s="19">
        <v>14915</v>
      </c>
      <c r="K62" s="18">
        <v>8601</v>
      </c>
      <c r="L62" s="18">
        <v>1983</v>
      </c>
      <c r="M62" s="18">
        <v>3928</v>
      </c>
      <c r="N62" s="18">
        <v>3231</v>
      </c>
      <c r="O62" s="18">
        <v>11209</v>
      </c>
      <c r="P62" s="18">
        <v>6604</v>
      </c>
      <c r="Q62" s="18">
        <v>2115</v>
      </c>
    </row>
    <row r="63" spans="1:17" ht="13.8" x14ac:dyDescent="0.3">
      <c r="A63" s="17">
        <v>35764</v>
      </c>
      <c r="B63" s="18">
        <v>72288</v>
      </c>
      <c r="C63" s="18">
        <v>21707</v>
      </c>
      <c r="D63" s="18">
        <v>13087</v>
      </c>
      <c r="E63" s="18" t="s">
        <v>33</v>
      </c>
      <c r="F63" s="18">
        <v>25995</v>
      </c>
      <c r="G63" s="18">
        <v>7058</v>
      </c>
      <c r="H63" s="18">
        <v>3974</v>
      </c>
      <c r="I63" s="18">
        <v>3582</v>
      </c>
      <c r="J63" s="19">
        <v>14241</v>
      </c>
      <c r="K63" s="18">
        <v>7466</v>
      </c>
      <c r="L63" s="18">
        <v>1661</v>
      </c>
      <c r="M63" s="18">
        <v>3708</v>
      </c>
      <c r="N63" s="18">
        <v>2582</v>
      </c>
      <c r="O63" s="18">
        <v>9757</v>
      </c>
      <c r="P63" s="18">
        <v>5423</v>
      </c>
      <c r="Q63" s="18">
        <v>1872</v>
      </c>
    </row>
    <row r="64" spans="1:17" ht="13.8" x14ac:dyDescent="0.3">
      <c r="A64" s="17">
        <v>35795</v>
      </c>
      <c r="B64" s="18">
        <v>75596</v>
      </c>
      <c r="C64" s="18">
        <v>21235</v>
      </c>
      <c r="D64" s="18">
        <v>14599</v>
      </c>
      <c r="E64" s="18" t="s">
        <v>33</v>
      </c>
      <c r="F64" s="18">
        <v>26808</v>
      </c>
      <c r="G64" s="18">
        <v>7517</v>
      </c>
      <c r="H64" s="18">
        <v>4637</v>
      </c>
      <c r="I64" s="18">
        <v>3702</v>
      </c>
      <c r="J64" s="19">
        <v>14300</v>
      </c>
      <c r="K64" s="18">
        <v>6935</v>
      </c>
      <c r="L64" s="18">
        <v>1975</v>
      </c>
      <c r="M64" s="18">
        <v>4079</v>
      </c>
      <c r="N64" s="18">
        <v>3087</v>
      </c>
      <c r="O64" s="18">
        <v>10376</v>
      </c>
      <c r="P64" s="18">
        <v>5103</v>
      </c>
      <c r="Q64" s="18">
        <v>2021</v>
      </c>
    </row>
    <row r="65" spans="1:17" ht="13.8" x14ac:dyDescent="0.3">
      <c r="A65" s="17">
        <v>35826</v>
      </c>
      <c r="B65" s="18">
        <v>70804</v>
      </c>
      <c r="C65" s="18">
        <v>20234</v>
      </c>
      <c r="D65" s="18">
        <v>12589</v>
      </c>
      <c r="E65" s="18" t="s">
        <v>33</v>
      </c>
      <c r="F65" s="18">
        <v>25769</v>
      </c>
      <c r="G65" s="18">
        <v>7158</v>
      </c>
      <c r="H65" s="18">
        <v>4049</v>
      </c>
      <c r="I65" s="18">
        <v>3252</v>
      </c>
      <c r="J65" s="19">
        <v>13229</v>
      </c>
      <c r="K65" s="18">
        <v>7006</v>
      </c>
      <c r="L65" s="18">
        <v>1661</v>
      </c>
      <c r="M65" s="18">
        <v>3291</v>
      </c>
      <c r="N65" s="18">
        <v>2659</v>
      </c>
      <c r="O65" s="18">
        <v>9426</v>
      </c>
      <c r="P65" s="18">
        <v>5453</v>
      </c>
      <c r="Q65" s="18">
        <v>1954</v>
      </c>
    </row>
    <row r="66" spans="1:17" ht="13.8" x14ac:dyDescent="0.3">
      <c r="A66" s="17">
        <v>35854</v>
      </c>
      <c r="B66" s="18">
        <v>68622</v>
      </c>
      <c r="C66" s="18">
        <v>20926</v>
      </c>
      <c r="D66" s="18">
        <v>12678</v>
      </c>
      <c r="E66" s="18" t="s">
        <v>33</v>
      </c>
      <c r="F66" s="18">
        <v>24074</v>
      </c>
      <c r="G66" s="18">
        <v>6044</v>
      </c>
      <c r="H66" s="18">
        <v>3968</v>
      </c>
      <c r="I66" s="18">
        <v>2587</v>
      </c>
      <c r="J66" s="19">
        <v>13967</v>
      </c>
      <c r="K66" s="18">
        <v>6960</v>
      </c>
      <c r="L66" s="18">
        <v>1675</v>
      </c>
      <c r="M66" s="18">
        <v>3510</v>
      </c>
      <c r="N66" s="18">
        <v>2550</v>
      </c>
      <c r="O66" s="18">
        <v>9910</v>
      </c>
      <c r="P66" s="18">
        <v>4560</v>
      </c>
      <c r="Q66" s="18">
        <v>1726</v>
      </c>
    </row>
    <row r="67" spans="1:17" ht="13.8" x14ac:dyDescent="0.3">
      <c r="A67" s="17">
        <v>35885</v>
      </c>
      <c r="B67" s="18">
        <v>78606</v>
      </c>
      <c r="C67" s="18">
        <v>23718</v>
      </c>
      <c r="D67" s="18">
        <v>15620</v>
      </c>
      <c r="E67" s="18" t="s">
        <v>33</v>
      </c>
      <c r="F67" s="18">
        <v>26811</v>
      </c>
      <c r="G67" s="18">
        <v>7070</v>
      </c>
      <c r="H67" s="18">
        <v>4218</v>
      </c>
      <c r="I67" s="18">
        <v>2908</v>
      </c>
      <c r="J67" s="19">
        <v>15392</v>
      </c>
      <c r="K67" s="18">
        <v>8326</v>
      </c>
      <c r="L67" s="18">
        <v>2061</v>
      </c>
      <c r="M67" s="18">
        <v>4692</v>
      </c>
      <c r="N67" s="18">
        <v>3003</v>
      </c>
      <c r="O67" s="18">
        <v>10986</v>
      </c>
      <c r="P67" s="18">
        <v>4798</v>
      </c>
      <c r="Q67" s="18">
        <v>1950</v>
      </c>
    </row>
    <row r="68" spans="1:17" ht="13.8" x14ac:dyDescent="0.3">
      <c r="A68" s="17">
        <v>35915</v>
      </c>
      <c r="B68" s="18">
        <v>76068</v>
      </c>
      <c r="C68" s="18">
        <v>22794</v>
      </c>
      <c r="D68" s="18">
        <v>14829</v>
      </c>
      <c r="E68" s="18" t="s">
        <v>33</v>
      </c>
      <c r="F68" s="18">
        <v>26318</v>
      </c>
      <c r="G68" s="18">
        <v>6867</v>
      </c>
      <c r="H68" s="18">
        <v>4165</v>
      </c>
      <c r="I68" s="18">
        <v>3038</v>
      </c>
      <c r="J68" s="19">
        <v>14981</v>
      </c>
      <c r="K68" s="18">
        <v>7813</v>
      </c>
      <c r="L68" s="18">
        <v>1976</v>
      </c>
      <c r="M68" s="18">
        <v>4315</v>
      </c>
      <c r="N68" s="18">
        <v>2991</v>
      </c>
      <c r="O68" s="18">
        <v>10327</v>
      </c>
      <c r="P68" s="18">
        <v>5263</v>
      </c>
      <c r="Q68" s="18">
        <v>1924</v>
      </c>
    </row>
    <row r="69" spans="1:17" ht="13.8" x14ac:dyDescent="0.3">
      <c r="A69" s="17">
        <v>35946</v>
      </c>
      <c r="B69" s="18">
        <v>74289</v>
      </c>
      <c r="C69" s="18">
        <v>22712</v>
      </c>
      <c r="D69" s="18">
        <v>14054</v>
      </c>
      <c r="E69" s="18" t="s">
        <v>33</v>
      </c>
      <c r="F69" s="18">
        <v>25736</v>
      </c>
      <c r="G69" s="18">
        <v>6794</v>
      </c>
      <c r="H69" s="18">
        <v>4205</v>
      </c>
      <c r="I69" s="18">
        <v>2944</v>
      </c>
      <c r="J69" s="19">
        <v>14769</v>
      </c>
      <c r="K69" s="18">
        <v>7943</v>
      </c>
      <c r="L69" s="18">
        <v>1957</v>
      </c>
      <c r="M69" s="18">
        <v>4047</v>
      </c>
      <c r="N69" s="18">
        <v>2816</v>
      </c>
      <c r="O69" s="18">
        <v>9655</v>
      </c>
      <c r="P69" s="18">
        <v>5539</v>
      </c>
      <c r="Q69" s="18">
        <v>1895</v>
      </c>
    </row>
    <row r="70" spans="1:17" ht="13.8" x14ac:dyDescent="0.3">
      <c r="A70" s="17">
        <v>35976</v>
      </c>
      <c r="B70" s="18">
        <v>77276</v>
      </c>
      <c r="C70" s="18">
        <v>22353</v>
      </c>
      <c r="D70" s="18">
        <v>15143</v>
      </c>
      <c r="E70" s="18" t="s">
        <v>33</v>
      </c>
      <c r="F70" s="18">
        <v>27493</v>
      </c>
      <c r="G70" s="18">
        <v>7444</v>
      </c>
      <c r="H70" s="18">
        <v>4350</v>
      </c>
      <c r="I70" s="18">
        <v>2740</v>
      </c>
      <c r="J70" s="19">
        <v>14371</v>
      </c>
      <c r="K70" s="18">
        <v>7983</v>
      </c>
      <c r="L70" s="18">
        <v>2193</v>
      </c>
      <c r="M70" s="18">
        <v>4022</v>
      </c>
      <c r="N70" s="18">
        <v>3012</v>
      </c>
      <c r="O70" s="18">
        <v>9971</v>
      </c>
      <c r="P70" s="18">
        <v>6020</v>
      </c>
      <c r="Q70" s="18">
        <v>2101</v>
      </c>
    </row>
    <row r="71" spans="1:17" ht="13.8" x14ac:dyDescent="0.3">
      <c r="A71" s="17">
        <v>36007</v>
      </c>
      <c r="B71" s="18">
        <v>76698</v>
      </c>
      <c r="C71" s="18">
        <v>19612</v>
      </c>
      <c r="D71" s="18">
        <v>15850</v>
      </c>
      <c r="E71" s="18" t="s">
        <v>33</v>
      </c>
      <c r="F71" s="18">
        <v>28410</v>
      </c>
      <c r="G71" s="18">
        <v>7393</v>
      </c>
      <c r="H71" s="18">
        <v>4336</v>
      </c>
      <c r="I71" s="18">
        <v>2915</v>
      </c>
      <c r="J71" s="19">
        <v>12266</v>
      </c>
      <c r="K71" s="18">
        <v>7346</v>
      </c>
      <c r="L71" s="18">
        <v>2234</v>
      </c>
      <c r="M71" s="18">
        <v>4291</v>
      </c>
      <c r="N71" s="18">
        <v>2921</v>
      </c>
      <c r="O71" s="18">
        <v>10210</v>
      </c>
      <c r="P71" s="18">
        <v>6556</v>
      </c>
      <c r="Q71" s="18">
        <v>2023</v>
      </c>
    </row>
    <row r="72" spans="1:17" ht="13.8" x14ac:dyDescent="0.3">
      <c r="A72" s="17">
        <v>36038</v>
      </c>
      <c r="B72" s="18">
        <v>76713</v>
      </c>
      <c r="C72" s="18">
        <v>21714</v>
      </c>
      <c r="D72" s="18">
        <v>13889</v>
      </c>
      <c r="E72" s="18" t="s">
        <v>33</v>
      </c>
      <c r="F72" s="18">
        <v>28623</v>
      </c>
      <c r="G72" s="18">
        <v>7473</v>
      </c>
      <c r="H72" s="18">
        <v>4190</v>
      </c>
      <c r="I72" s="18">
        <v>2943</v>
      </c>
      <c r="J72" s="19">
        <v>13753</v>
      </c>
      <c r="K72" s="18">
        <v>7961</v>
      </c>
      <c r="L72" s="18">
        <v>1816</v>
      </c>
      <c r="M72" s="18">
        <v>4030</v>
      </c>
      <c r="N72" s="18">
        <v>2780</v>
      </c>
      <c r="O72" s="18">
        <v>9890</v>
      </c>
      <c r="P72" s="18">
        <v>6780</v>
      </c>
      <c r="Q72" s="18">
        <v>1998</v>
      </c>
    </row>
    <row r="73" spans="1:17" ht="13.8" x14ac:dyDescent="0.3">
      <c r="A73" s="17">
        <v>36068</v>
      </c>
      <c r="B73" s="18">
        <v>78983</v>
      </c>
      <c r="C73" s="18">
        <v>23493</v>
      </c>
      <c r="D73" s="18">
        <v>14170</v>
      </c>
      <c r="E73" s="18" t="s">
        <v>33</v>
      </c>
      <c r="F73" s="18">
        <v>28972</v>
      </c>
      <c r="G73" s="18">
        <v>7655</v>
      </c>
      <c r="H73" s="18">
        <v>4149</v>
      </c>
      <c r="I73" s="18">
        <v>2737</v>
      </c>
      <c r="J73" s="19">
        <v>15158</v>
      </c>
      <c r="K73" s="18">
        <v>8335</v>
      </c>
      <c r="L73" s="18">
        <v>1978</v>
      </c>
      <c r="M73" s="18">
        <v>3759</v>
      </c>
      <c r="N73" s="18">
        <v>2982</v>
      </c>
      <c r="O73" s="18">
        <v>9736</v>
      </c>
      <c r="P73" s="18">
        <v>7125</v>
      </c>
      <c r="Q73" s="18">
        <v>2062</v>
      </c>
    </row>
    <row r="74" spans="1:17" ht="13.8" x14ac:dyDescent="0.3">
      <c r="A74" s="17">
        <v>36099</v>
      </c>
      <c r="B74" s="18">
        <v>84303</v>
      </c>
      <c r="C74" s="18">
        <v>24694</v>
      </c>
      <c r="D74" s="18">
        <v>16444</v>
      </c>
      <c r="E74" s="18" t="s">
        <v>33</v>
      </c>
      <c r="F74" s="18">
        <v>30452</v>
      </c>
      <c r="G74" s="18">
        <v>7561</v>
      </c>
      <c r="H74" s="18">
        <v>4394</v>
      </c>
      <c r="I74" s="18">
        <v>2988</v>
      </c>
      <c r="J74" s="19">
        <v>15714</v>
      </c>
      <c r="K74" s="18">
        <v>8980</v>
      </c>
      <c r="L74" s="18">
        <v>2348</v>
      </c>
      <c r="M74" s="18">
        <v>4643</v>
      </c>
      <c r="N74" s="18">
        <v>3124</v>
      </c>
      <c r="O74" s="18">
        <v>10924</v>
      </c>
      <c r="P74" s="18">
        <v>7378</v>
      </c>
      <c r="Q74" s="18">
        <v>2097</v>
      </c>
    </row>
    <row r="75" spans="1:17" ht="13.8" x14ac:dyDescent="0.3">
      <c r="A75" s="17">
        <v>36129</v>
      </c>
      <c r="B75" s="18">
        <v>78541</v>
      </c>
      <c r="C75" s="18">
        <v>23390</v>
      </c>
      <c r="D75" s="18">
        <v>15321</v>
      </c>
      <c r="E75" s="18" t="s">
        <v>33</v>
      </c>
      <c r="F75" s="18">
        <v>28060</v>
      </c>
      <c r="G75" s="18">
        <v>7244</v>
      </c>
      <c r="H75" s="18">
        <v>4042</v>
      </c>
      <c r="I75" s="18">
        <v>2574</v>
      </c>
      <c r="J75" s="19">
        <v>15190</v>
      </c>
      <c r="K75" s="18">
        <v>8200</v>
      </c>
      <c r="L75" s="18">
        <v>2109</v>
      </c>
      <c r="M75" s="18">
        <v>4323</v>
      </c>
      <c r="N75" s="18">
        <v>2990</v>
      </c>
      <c r="O75" s="18">
        <v>10334</v>
      </c>
      <c r="P75" s="18">
        <v>6374</v>
      </c>
      <c r="Q75" s="18">
        <v>2102</v>
      </c>
    </row>
    <row r="76" spans="1:17" ht="13.8" x14ac:dyDescent="0.3">
      <c r="A76" s="17">
        <v>36160</v>
      </c>
      <c r="B76" s="18">
        <v>76274</v>
      </c>
      <c r="C76" s="18">
        <v>22245</v>
      </c>
      <c r="D76" s="18">
        <v>15793</v>
      </c>
      <c r="E76" s="18" t="s">
        <v>33</v>
      </c>
      <c r="F76" s="18">
        <v>27025</v>
      </c>
      <c r="G76" s="18">
        <v>7258</v>
      </c>
      <c r="H76" s="18">
        <v>4200</v>
      </c>
      <c r="I76" s="18">
        <v>2300</v>
      </c>
      <c r="J76" s="19">
        <v>14467</v>
      </c>
      <c r="K76" s="18">
        <v>7779</v>
      </c>
      <c r="L76" s="18">
        <v>2007</v>
      </c>
      <c r="M76" s="18">
        <v>4918</v>
      </c>
      <c r="N76" s="18">
        <v>3011</v>
      </c>
      <c r="O76" s="18">
        <v>10476</v>
      </c>
      <c r="P76" s="18">
        <v>5322</v>
      </c>
      <c r="Q76" s="18">
        <v>2110</v>
      </c>
    </row>
    <row r="77" spans="1:17" ht="13.8" x14ac:dyDescent="0.3">
      <c r="A77" s="17">
        <v>36191</v>
      </c>
      <c r="B77" s="18">
        <v>71937.399999999994</v>
      </c>
      <c r="C77" s="18">
        <v>21992.9</v>
      </c>
      <c r="D77" s="18">
        <v>13402.6</v>
      </c>
      <c r="E77" s="18" t="s">
        <v>33</v>
      </c>
      <c r="F77" s="18">
        <v>25623.1</v>
      </c>
      <c r="G77" s="18">
        <v>6937.6</v>
      </c>
      <c r="H77" s="18">
        <v>3883</v>
      </c>
      <c r="I77" s="18">
        <v>2542.5</v>
      </c>
      <c r="J77" s="19">
        <v>14550.1</v>
      </c>
      <c r="K77" s="18">
        <v>7442.8</v>
      </c>
      <c r="L77" s="18">
        <v>1872.1</v>
      </c>
      <c r="M77" s="18">
        <v>3550.9</v>
      </c>
      <c r="N77" s="18">
        <v>2759.7</v>
      </c>
      <c r="O77" s="18">
        <v>9213.2999999999993</v>
      </c>
      <c r="P77" s="18">
        <v>5654</v>
      </c>
      <c r="Q77" s="18">
        <v>2065.6999999999998</v>
      </c>
    </row>
    <row r="78" spans="1:17" ht="13.8" x14ac:dyDescent="0.3">
      <c r="A78" s="17">
        <v>36219</v>
      </c>
      <c r="B78" s="18">
        <v>74061.8</v>
      </c>
      <c r="C78" s="18">
        <v>23224.9</v>
      </c>
      <c r="D78" s="18">
        <v>14491.5</v>
      </c>
      <c r="E78" s="18" t="s">
        <v>33</v>
      </c>
      <c r="F78" s="18">
        <v>25524.2</v>
      </c>
      <c r="G78" s="18">
        <v>6450.9</v>
      </c>
      <c r="H78" s="18">
        <v>3993.4</v>
      </c>
      <c r="I78" s="18">
        <v>2214.3000000000002</v>
      </c>
      <c r="J78" s="19">
        <v>15294.6</v>
      </c>
      <c r="K78" s="18">
        <v>7930.2</v>
      </c>
      <c r="L78" s="18">
        <v>1932.4</v>
      </c>
      <c r="M78" s="18">
        <v>4052.9</v>
      </c>
      <c r="N78" s="18">
        <v>2885.2</v>
      </c>
      <c r="O78" s="18">
        <v>9999.1</v>
      </c>
      <c r="P78" s="18">
        <v>5563.1</v>
      </c>
      <c r="Q78" s="18">
        <v>2023</v>
      </c>
    </row>
    <row r="79" spans="1:17" ht="13.8" x14ac:dyDescent="0.3">
      <c r="A79" s="17">
        <v>36250</v>
      </c>
      <c r="B79" s="18">
        <v>84298.7</v>
      </c>
      <c r="C79" s="18">
        <v>26404.2</v>
      </c>
      <c r="D79" s="18">
        <v>16738.5</v>
      </c>
      <c r="E79" s="18" t="s">
        <v>33</v>
      </c>
      <c r="F79" s="18">
        <v>28381.200000000001</v>
      </c>
      <c r="G79" s="18">
        <v>7440.8</v>
      </c>
      <c r="H79" s="18">
        <v>4507.1000000000004</v>
      </c>
      <c r="I79" s="18">
        <v>2771.3</v>
      </c>
      <c r="J79" s="19">
        <v>17100.099999999999</v>
      </c>
      <c r="K79" s="18">
        <v>9304.2000000000007</v>
      </c>
      <c r="L79" s="18">
        <v>2177.6999999999998</v>
      </c>
      <c r="M79" s="18">
        <v>4851.7</v>
      </c>
      <c r="N79" s="18">
        <v>3238.8</v>
      </c>
      <c r="O79" s="18">
        <v>11799.4</v>
      </c>
      <c r="P79" s="18">
        <v>5204</v>
      </c>
      <c r="Q79" s="18">
        <v>2360</v>
      </c>
    </row>
    <row r="80" spans="1:17" ht="13.8" x14ac:dyDescent="0.3">
      <c r="A80" s="17">
        <v>36280</v>
      </c>
      <c r="B80" s="18">
        <v>80251.199999999997</v>
      </c>
      <c r="C80" s="18">
        <v>24551.3</v>
      </c>
      <c r="D80" s="18">
        <v>15776.7</v>
      </c>
      <c r="E80" s="18" t="s">
        <v>33</v>
      </c>
      <c r="F80" s="18">
        <v>27318.6</v>
      </c>
      <c r="G80" s="18">
        <v>7210.2</v>
      </c>
      <c r="H80" s="18">
        <v>4544.8</v>
      </c>
      <c r="I80" s="18">
        <v>3074.6</v>
      </c>
      <c r="J80" s="19">
        <v>16120.5</v>
      </c>
      <c r="K80" s="18">
        <v>8430.7999999999993</v>
      </c>
      <c r="L80" s="18">
        <v>2068.6</v>
      </c>
      <c r="M80" s="18">
        <v>4471.2</v>
      </c>
      <c r="N80" s="18">
        <v>3239.6</v>
      </c>
      <c r="O80" s="18">
        <v>10407.6</v>
      </c>
      <c r="P80" s="18">
        <v>5818.9</v>
      </c>
      <c r="Q80" s="18">
        <v>2324.9</v>
      </c>
    </row>
    <row r="81" spans="1:17" ht="13.8" x14ac:dyDescent="0.3">
      <c r="A81" s="17">
        <v>36311</v>
      </c>
      <c r="B81" s="18">
        <v>81178.3</v>
      </c>
      <c r="C81" s="18">
        <v>25284.400000000001</v>
      </c>
      <c r="D81" s="18">
        <v>15669.6</v>
      </c>
      <c r="E81" s="18" t="s">
        <v>33</v>
      </c>
      <c r="F81" s="18">
        <v>27591.599999999999</v>
      </c>
      <c r="G81" s="18">
        <v>7584</v>
      </c>
      <c r="H81" s="18">
        <v>4640.3999999999996</v>
      </c>
      <c r="I81" s="18">
        <v>3277</v>
      </c>
      <c r="J81" s="19">
        <v>16344.3</v>
      </c>
      <c r="K81" s="18">
        <v>8940.1</v>
      </c>
      <c r="L81" s="18">
        <v>2114</v>
      </c>
      <c r="M81" s="18">
        <v>4547.7</v>
      </c>
      <c r="N81" s="18">
        <v>3194.5</v>
      </c>
      <c r="O81" s="18">
        <v>9476.4</v>
      </c>
      <c r="P81" s="18">
        <v>6363.1</v>
      </c>
      <c r="Q81" s="18">
        <v>2456.9</v>
      </c>
    </row>
    <row r="82" spans="1:17" ht="13.8" x14ac:dyDescent="0.3">
      <c r="A82" s="17">
        <v>36341</v>
      </c>
      <c r="B82" s="18">
        <v>88156.7</v>
      </c>
      <c r="C82" s="18">
        <v>26682</v>
      </c>
      <c r="D82" s="18">
        <v>16777.5</v>
      </c>
      <c r="E82" s="18" t="s">
        <v>33</v>
      </c>
      <c r="F82" s="18">
        <v>30930.2</v>
      </c>
      <c r="G82" s="18">
        <v>8274.2999999999993</v>
      </c>
      <c r="H82" s="18">
        <v>4826</v>
      </c>
      <c r="I82" s="18">
        <v>3341</v>
      </c>
      <c r="J82" s="19">
        <v>17132</v>
      </c>
      <c r="K82" s="18">
        <v>9550</v>
      </c>
      <c r="L82" s="18">
        <v>2096.4</v>
      </c>
      <c r="M82" s="18">
        <v>4755.6000000000004</v>
      </c>
      <c r="N82" s="18">
        <v>3323.2</v>
      </c>
      <c r="O82" s="18">
        <v>10897.4</v>
      </c>
      <c r="P82" s="18">
        <v>7117.4</v>
      </c>
      <c r="Q82" s="18">
        <v>2711.4</v>
      </c>
    </row>
    <row r="83" spans="1:17" ht="13.8" x14ac:dyDescent="0.3">
      <c r="A83" s="17">
        <v>36372</v>
      </c>
      <c r="B83" s="18">
        <v>86972.1</v>
      </c>
      <c r="C83" s="18">
        <v>23793.200000000001</v>
      </c>
      <c r="D83" s="18">
        <v>17443.099999999999</v>
      </c>
      <c r="E83" s="18" t="s">
        <v>33</v>
      </c>
      <c r="F83" s="18">
        <v>31502.6</v>
      </c>
      <c r="G83" s="18">
        <v>8375.4</v>
      </c>
      <c r="H83" s="18">
        <v>5100.7</v>
      </c>
      <c r="I83" s="18">
        <v>3703.7</v>
      </c>
      <c r="J83" s="19">
        <v>14632.1</v>
      </c>
      <c r="K83" s="18">
        <v>9161.1</v>
      </c>
      <c r="L83" s="18">
        <v>2228.9</v>
      </c>
      <c r="M83" s="18">
        <v>4987</v>
      </c>
      <c r="N83" s="18">
        <v>3436.5</v>
      </c>
      <c r="O83" s="18">
        <v>11108.8</v>
      </c>
      <c r="P83" s="18">
        <v>7405.7</v>
      </c>
      <c r="Q83" s="18">
        <v>2654.3</v>
      </c>
    </row>
    <row r="84" spans="1:17" ht="13.8" x14ac:dyDescent="0.3">
      <c r="A84" s="17">
        <v>36403</v>
      </c>
      <c r="B84" s="18">
        <v>90338</v>
      </c>
      <c r="C84" s="18">
        <v>26908.799999999999</v>
      </c>
      <c r="D84" s="18">
        <v>16150.3</v>
      </c>
      <c r="E84" s="18" t="s">
        <v>33</v>
      </c>
      <c r="F84" s="18">
        <v>32029.1</v>
      </c>
      <c r="G84" s="18">
        <v>8331.6</v>
      </c>
      <c r="H84" s="18">
        <v>5383.6</v>
      </c>
      <c r="I84" s="18">
        <v>4212.8</v>
      </c>
      <c r="J84" s="19">
        <v>17236.900000000001</v>
      </c>
      <c r="K84" s="18">
        <v>9671.9</v>
      </c>
      <c r="L84" s="18">
        <v>2338</v>
      </c>
      <c r="M84" s="18">
        <v>4569.3999999999996</v>
      </c>
      <c r="N84" s="18">
        <v>3188.4</v>
      </c>
      <c r="O84" s="18">
        <v>10801</v>
      </c>
      <c r="P84" s="18">
        <v>8022.1</v>
      </c>
      <c r="Q84" s="18">
        <v>2686.7</v>
      </c>
    </row>
    <row r="85" spans="1:17" ht="13.8" x14ac:dyDescent="0.3">
      <c r="A85" s="17">
        <v>36433</v>
      </c>
      <c r="B85" s="18">
        <v>91197</v>
      </c>
      <c r="C85" s="18">
        <v>27168.3</v>
      </c>
      <c r="D85" s="18">
        <v>15658.4</v>
      </c>
      <c r="E85" s="18" t="s">
        <v>33</v>
      </c>
      <c r="F85" s="18">
        <v>32693.200000000001</v>
      </c>
      <c r="G85" s="18">
        <v>8375.7000000000007</v>
      </c>
      <c r="H85" s="18">
        <v>5407.4</v>
      </c>
      <c r="I85" s="18">
        <v>4184.1000000000004</v>
      </c>
      <c r="J85" s="19">
        <v>17324.8</v>
      </c>
      <c r="K85" s="18">
        <v>9843.5</v>
      </c>
      <c r="L85" s="18">
        <v>2031.4</v>
      </c>
      <c r="M85" s="18">
        <v>4314.8999999999996</v>
      </c>
      <c r="N85" s="18">
        <v>3404.1</v>
      </c>
      <c r="O85" s="18">
        <v>11271.3</v>
      </c>
      <c r="P85" s="18">
        <v>8198.2000000000007</v>
      </c>
      <c r="Q85" s="18">
        <v>2797.4</v>
      </c>
    </row>
    <row r="86" spans="1:17" ht="13.8" x14ac:dyDescent="0.3">
      <c r="A86" s="17">
        <v>36464</v>
      </c>
      <c r="B86" s="18">
        <v>94974.3</v>
      </c>
      <c r="C86" s="18">
        <v>27806</v>
      </c>
      <c r="D86" s="18">
        <v>17629.5</v>
      </c>
      <c r="E86" s="18" t="s">
        <v>33</v>
      </c>
      <c r="F86" s="18">
        <v>33554</v>
      </c>
      <c r="G86" s="18">
        <v>8517.7000000000007</v>
      </c>
      <c r="H86" s="18">
        <v>5355.1</v>
      </c>
      <c r="I86" s="18">
        <v>4191.2</v>
      </c>
      <c r="J86" s="19">
        <v>17787.3</v>
      </c>
      <c r="K86" s="18">
        <v>10018.799999999999</v>
      </c>
      <c r="L86" s="18">
        <v>2254.3000000000002</v>
      </c>
      <c r="M86" s="18">
        <v>4852.6000000000004</v>
      </c>
      <c r="N86" s="18">
        <v>3454.4</v>
      </c>
      <c r="O86" s="18">
        <v>12126</v>
      </c>
      <c r="P86" s="18">
        <v>8207.9</v>
      </c>
      <c r="Q86" s="18">
        <v>2887.9</v>
      </c>
    </row>
    <row r="87" spans="1:17" ht="13.8" x14ac:dyDescent="0.3">
      <c r="A87" s="17">
        <v>36494</v>
      </c>
      <c r="B87" s="18">
        <v>94502.1</v>
      </c>
      <c r="C87" s="18">
        <v>28177.7</v>
      </c>
      <c r="D87" s="18">
        <v>18083.400000000001</v>
      </c>
      <c r="E87" s="18" t="s">
        <v>33</v>
      </c>
      <c r="F87" s="18">
        <v>32473.4</v>
      </c>
      <c r="G87" s="18">
        <v>8743.2999999999993</v>
      </c>
      <c r="H87" s="18">
        <v>5278.2</v>
      </c>
      <c r="I87" s="18">
        <v>4182.6000000000004</v>
      </c>
      <c r="J87" s="19">
        <v>18176.3</v>
      </c>
      <c r="K87" s="18">
        <v>10001.4</v>
      </c>
      <c r="L87" s="18">
        <v>2378.9</v>
      </c>
      <c r="M87" s="18">
        <v>5085.1000000000004</v>
      </c>
      <c r="N87" s="18">
        <v>3563.4</v>
      </c>
      <c r="O87" s="18">
        <v>11578.5</v>
      </c>
      <c r="P87" s="18">
        <v>7543.5</v>
      </c>
      <c r="Q87" s="18">
        <v>3058.9</v>
      </c>
    </row>
    <row r="88" spans="1:17" ht="13.8" x14ac:dyDescent="0.3">
      <c r="A88" s="17">
        <v>36525</v>
      </c>
      <c r="B88" s="18">
        <v>92049.1</v>
      </c>
      <c r="C88" s="18">
        <v>26437.9</v>
      </c>
      <c r="D88" s="18">
        <v>17405.400000000001</v>
      </c>
      <c r="E88" s="18" t="s">
        <v>33</v>
      </c>
      <c r="F88" s="18">
        <v>32121.7</v>
      </c>
      <c r="G88" s="18">
        <v>8861</v>
      </c>
      <c r="H88" s="18">
        <v>5545</v>
      </c>
      <c r="I88" s="18">
        <v>4282.3</v>
      </c>
      <c r="J88" s="19">
        <v>17012.099999999999</v>
      </c>
      <c r="K88" s="18">
        <v>9425.7000000000007</v>
      </c>
      <c r="L88" s="18">
        <v>2215.9</v>
      </c>
      <c r="M88" s="18">
        <v>5189.3</v>
      </c>
      <c r="N88" s="18">
        <v>3549.5</v>
      </c>
      <c r="O88" s="18">
        <v>12185</v>
      </c>
      <c r="P88" s="18">
        <v>6690.3</v>
      </c>
      <c r="Q88" s="18">
        <v>3151.3</v>
      </c>
    </row>
    <row r="89" spans="1:17" ht="13.8" x14ac:dyDescent="0.3">
      <c r="A89" s="17">
        <v>36556</v>
      </c>
      <c r="B89" s="18">
        <v>87910.399999999994</v>
      </c>
      <c r="C89" s="18">
        <v>27161.599999999999</v>
      </c>
      <c r="D89" s="18">
        <v>15344.7</v>
      </c>
      <c r="E89" s="18" t="s">
        <v>33</v>
      </c>
      <c r="F89" s="18">
        <v>29768.9</v>
      </c>
      <c r="G89" s="18">
        <v>8374.7000000000007</v>
      </c>
      <c r="H89" s="18">
        <v>5425.6</v>
      </c>
      <c r="I89" s="18">
        <v>4381.8</v>
      </c>
      <c r="J89" s="19">
        <v>17578.5</v>
      </c>
      <c r="K89" s="18">
        <v>9583.1</v>
      </c>
      <c r="L89" s="18">
        <v>2329.1</v>
      </c>
      <c r="M89" s="18">
        <v>4206.7</v>
      </c>
      <c r="N89" s="18">
        <v>2948.5</v>
      </c>
      <c r="O89" s="18">
        <v>10203.6</v>
      </c>
      <c r="P89" s="18">
        <v>6902.1</v>
      </c>
      <c r="Q89" s="18">
        <v>2953.8</v>
      </c>
    </row>
    <row r="90" spans="1:17" ht="13.8" x14ac:dyDescent="0.3">
      <c r="A90" s="17">
        <v>36585</v>
      </c>
      <c r="B90" s="18">
        <v>92626.8</v>
      </c>
      <c r="C90" s="18">
        <v>28457.4</v>
      </c>
      <c r="D90" s="18">
        <v>16772.3</v>
      </c>
      <c r="E90" s="18" t="s">
        <v>33</v>
      </c>
      <c r="F90" s="18">
        <v>30444.5</v>
      </c>
      <c r="G90" s="18">
        <v>7971</v>
      </c>
      <c r="H90" s="18">
        <v>5874.5</v>
      </c>
      <c r="I90" s="18">
        <v>4826</v>
      </c>
      <c r="J90" s="19">
        <v>18092</v>
      </c>
      <c r="K90" s="18">
        <v>10365.4</v>
      </c>
      <c r="L90" s="18">
        <v>2092.3000000000002</v>
      </c>
      <c r="M90" s="18">
        <v>4473.5</v>
      </c>
      <c r="N90" s="18">
        <v>3464.5</v>
      </c>
      <c r="O90" s="18">
        <v>11720.7</v>
      </c>
      <c r="P90" s="18">
        <v>6584.5</v>
      </c>
      <c r="Q90" s="18">
        <v>2833.3</v>
      </c>
    </row>
    <row r="91" spans="1:17" ht="13.8" x14ac:dyDescent="0.3">
      <c r="A91" s="17">
        <v>36616</v>
      </c>
      <c r="B91" s="18">
        <v>103963.9</v>
      </c>
      <c r="C91" s="18">
        <v>32414</v>
      </c>
      <c r="D91" s="18">
        <v>19987.599999999999</v>
      </c>
      <c r="E91" s="18" t="s">
        <v>33</v>
      </c>
      <c r="F91" s="18">
        <v>32606.5</v>
      </c>
      <c r="G91" s="18">
        <v>8555</v>
      </c>
      <c r="H91" s="18">
        <v>6185.8</v>
      </c>
      <c r="I91" s="18">
        <v>5414.2</v>
      </c>
      <c r="J91" s="19">
        <v>20761.5</v>
      </c>
      <c r="K91" s="18">
        <v>11652.6</v>
      </c>
      <c r="L91" s="18">
        <v>2636.2</v>
      </c>
      <c r="M91" s="18">
        <v>5409.5</v>
      </c>
      <c r="N91" s="18">
        <v>4119.3999999999996</v>
      </c>
      <c r="O91" s="18">
        <v>12810.4</v>
      </c>
      <c r="P91" s="18">
        <v>6424.1</v>
      </c>
      <c r="Q91" s="18">
        <v>3133.6</v>
      </c>
    </row>
    <row r="92" spans="1:17" ht="13.8" x14ac:dyDescent="0.3">
      <c r="A92" s="17">
        <v>36646</v>
      </c>
      <c r="B92" s="18">
        <v>95421.9</v>
      </c>
      <c r="C92" s="18">
        <v>29192.799999999999</v>
      </c>
      <c r="D92" s="18">
        <v>17800.7</v>
      </c>
      <c r="E92" s="18" t="s">
        <v>33</v>
      </c>
      <c r="F92" s="18">
        <v>32161.9</v>
      </c>
      <c r="G92" s="18">
        <v>8222.6</v>
      </c>
      <c r="H92" s="18">
        <v>5441.8</v>
      </c>
      <c r="I92" s="18">
        <v>4999.8999999999996</v>
      </c>
      <c r="J92" s="19">
        <v>18637.900000000001</v>
      </c>
      <c r="K92" s="18">
        <v>10554.8</v>
      </c>
      <c r="L92" s="18">
        <v>2442</v>
      </c>
      <c r="M92" s="18">
        <v>5018</v>
      </c>
      <c r="N92" s="18">
        <v>3421.7</v>
      </c>
      <c r="O92" s="18">
        <v>12452.2</v>
      </c>
      <c r="P92" s="18">
        <v>7070.5</v>
      </c>
      <c r="Q92" s="18">
        <v>2955.6</v>
      </c>
    </row>
    <row r="93" spans="1:17" ht="13.8" x14ac:dyDescent="0.3">
      <c r="A93" s="17">
        <v>36677</v>
      </c>
      <c r="B93" s="18">
        <v>101351.8</v>
      </c>
      <c r="C93" s="18">
        <v>31202.799999999999</v>
      </c>
      <c r="D93" s="18">
        <v>18761.7</v>
      </c>
      <c r="E93" s="18" t="s">
        <v>33</v>
      </c>
      <c r="F93" s="18">
        <v>33587</v>
      </c>
      <c r="G93" s="18">
        <v>8992.1</v>
      </c>
      <c r="H93" s="18">
        <v>6041.7</v>
      </c>
      <c r="I93" s="18">
        <v>5452.4</v>
      </c>
      <c r="J93" s="19">
        <v>19836.099999999999</v>
      </c>
      <c r="K93" s="18">
        <v>11366.7</v>
      </c>
      <c r="L93" s="18">
        <v>2624.9</v>
      </c>
      <c r="M93" s="18">
        <v>4829</v>
      </c>
      <c r="N93" s="18">
        <v>3795.8</v>
      </c>
      <c r="O93" s="18">
        <v>11946.4</v>
      </c>
      <c r="P93" s="18">
        <v>7850.2</v>
      </c>
      <c r="Q93" s="18">
        <v>3121.4</v>
      </c>
    </row>
    <row r="94" spans="1:17" ht="13.8" x14ac:dyDescent="0.3">
      <c r="A94" s="17">
        <v>36707</v>
      </c>
      <c r="B94" s="18">
        <v>104953.8</v>
      </c>
      <c r="C94" s="18">
        <v>32335.4</v>
      </c>
      <c r="D94" s="18">
        <v>17991.8</v>
      </c>
      <c r="E94" s="18" t="s">
        <v>33</v>
      </c>
      <c r="F94" s="18">
        <v>35611.9</v>
      </c>
      <c r="G94" s="18">
        <v>9665.1</v>
      </c>
      <c r="H94" s="18">
        <v>6628.2</v>
      </c>
      <c r="I94" s="18">
        <v>6084.8</v>
      </c>
      <c r="J94" s="19">
        <v>20391.2</v>
      </c>
      <c r="K94" s="18">
        <v>11944.2</v>
      </c>
      <c r="L94" s="18">
        <v>2362.1999999999998</v>
      </c>
      <c r="M94" s="18">
        <v>4643.7</v>
      </c>
      <c r="N94" s="18">
        <v>3585.7</v>
      </c>
      <c r="O94" s="18">
        <v>12173.8</v>
      </c>
      <c r="P94" s="18">
        <v>8541.7000000000007</v>
      </c>
      <c r="Q94" s="18">
        <v>3497.4</v>
      </c>
    </row>
    <row r="95" spans="1:17" ht="13.8" x14ac:dyDescent="0.3">
      <c r="A95" s="17">
        <v>36738</v>
      </c>
      <c r="B95" s="18">
        <v>102204.8</v>
      </c>
      <c r="C95" s="18">
        <v>27835</v>
      </c>
      <c r="D95" s="18">
        <v>18415</v>
      </c>
      <c r="E95" s="18" t="s">
        <v>33</v>
      </c>
      <c r="F95" s="18">
        <v>36731.699999999997</v>
      </c>
      <c r="G95" s="18">
        <v>9771.7999999999993</v>
      </c>
      <c r="H95" s="18">
        <v>6143.7</v>
      </c>
      <c r="I95" s="18">
        <v>5883.9</v>
      </c>
      <c r="J95" s="19">
        <v>16888.5</v>
      </c>
      <c r="K95" s="18">
        <v>10946.5</v>
      </c>
      <c r="L95" s="18">
        <v>2368.1</v>
      </c>
      <c r="M95" s="18">
        <v>4939.5</v>
      </c>
      <c r="N95" s="18">
        <v>3593.9</v>
      </c>
      <c r="O95" s="18">
        <v>12557.3</v>
      </c>
      <c r="P95" s="18">
        <v>9246.4</v>
      </c>
      <c r="Q95" s="18">
        <v>3493.7</v>
      </c>
    </row>
    <row r="96" spans="1:17" ht="13.8" x14ac:dyDescent="0.3">
      <c r="A96" s="17">
        <v>36769</v>
      </c>
      <c r="B96" s="18">
        <v>108530.2</v>
      </c>
      <c r="C96" s="18">
        <v>32120.7</v>
      </c>
      <c r="D96" s="18">
        <v>18361.900000000001</v>
      </c>
      <c r="E96" s="18" t="s">
        <v>33</v>
      </c>
      <c r="F96" s="18">
        <v>38619.800000000003</v>
      </c>
      <c r="G96" s="18">
        <v>10303.299999999999</v>
      </c>
      <c r="H96" s="18">
        <v>6522.3</v>
      </c>
      <c r="I96" s="18">
        <v>6192.8</v>
      </c>
      <c r="J96" s="19">
        <v>19814.8</v>
      </c>
      <c r="K96" s="18">
        <v>12305.9</v>
      </c>
      <c r="L96" s="18">
        <v>2247.5</v>
      </c>
      <c r="M96" s="18">
        <v>5295.1</v>
      </c>
      <c r="N96" s="18">
        <v>3692.8</v>
      </c>
      <c r="O96" s="18">
        <v>12535.1</v>
      </c>
      <c r="P96" s="18">
        <v>10054</v>
      </c>
      <c r="Q96" s="18">
        <v>3622.2</v>
      </c>
    </row>
    <row r="97" spans="1:17" ht="13.8" x14ac:dyDescent="0.3">
      <c r="A97" s="17">
        <v>36799</v>
      </c>
      <c r="B97" s="18">
        <v>106986.2</v>
      </c>
      <c r="C97" s="18">
        <v>31722.5</v>
      </c>
      <c r="D97" s="18">
        <v>17834.2</v>
      </c>
      <c r="E97" s="18" t="s">
        <v>33</v>
      </c>
      <c r="F97" s="18">
        <v>37585.199999999997</v>
      </c>
      <c r="G97" s="18">
        <v>10339.5</v>
      </c>
      <c r="H97" s="18">
        <v>6201.2</v>
      </c>
      <c r="I97" s="18">
        <v>6157.6</v>
      </c>
      <c r="J97" s="19">
        <v>19378.5</v>
      </c>
      <c r="K97" s="18">
        <v>12344</v>
      </c>
      <c r="L97" s="18">
        <v>2316.8000000000002</v>
      </c>
      <c r="M97" s="18">
        <v>4709.8</v>
      </c>
      <c r="N97" s="18">
        <v>3282.5</v>
      </c>
      <c r="O97" s="18">
        <v>11484.1</v>
      </c>
      <c r="P97" s="18">
        <v>10061.700000000001</v>
      </c>
      <c r="Q97" s="18">
        <v>3626.9</v>
      </c>
    </row>
    <row r="98" spans="1:17" ht="13.8" x14ac:dyDescent="0.3">
      <c r="A98" s="17">
        <v>36830</v>
      </c>
      <c r="B98" s="18">
        <v>114421.5</v>
      </c>
      <c r="C98" s="18">
        <v>33314.400000000001</v>
      </c>
      <c r="D98" s="18">
        <v>20399.3</v>
      </c>
      <c r="E98" s="18" t="s">
        <v>33</v>
      </c>
      <c r="F98" s="18">
        <v>40703.5</v>
      </c>
      <c r="G98" s="18">
        <v>10417.299999999999</v>
      </c>
      <c r="H98" s="18">
        <v>6468.5</v>
      </c>
      <c r="I98" s="18">
        <v>6519.8</v>
      </c>
      <c r="J98" s="19">
        <v>20500.400000000001</v>
      </c>
      <c r="K98" s="18">
        <v>12814</v>
      </c>
      <c r="L98" s="18">
        <v>2821.2</v>
      </c>
      <c r="M98" s="18">
        <v>5161.6000000000004</v>
      </c>
      <c r="N98" s="18">
        <v>3956.3</v>
      </c>
      <c r="O98" s="18">
        <v>14064.7</v>
      </c>
      <c r="P98" s="18">
        <v>10611.6</v>
      </c>
      <c r="Q98" s="18">
        <v>3890.4</v>
      </c>
    </row>
    <row r="99" spans="1:17" ht="13.8" x14ac:dyDescent="0.3">
      <c r="A99" s="17">
        <v>36860</v>
      </c>
      <c r="B99" s="18">
        <v>107046.8</v>
      </c>
      <c r="C99" s="18">
        <v>31909</v>
      </c>
      <c r="D99" s="18">
        <v>19939.099999999999</v>
      </c>
      <c r="E99" s="18" t="s">
        <v>33</v>
      </c>
      <c r="F99" s="18">
        <v>36515.4</v>
      </c>
      <c r="G99" s="18">
        <v>9846</v>
      </c>
      <c r="H99" s="18">
        <v>6302.2</v>
      </c>
      <c r="I99" s="18">
        <v>5653.3</v>
      </c>
      <c r="J99" s="19">
        <v>19969.2</v>
      </c>
      <c r="K99" s="18">
        <v>11939.7</v>
      </c>
      <c r="L99" s="18">
        <v>2775.2</v>
      </c>
      <c r="M99" s="18">
        <v>4960.5</v>
      </c>
      <c r="N99" s="18">
        <v>3946.5</v>
      </c>
      <c r="O99" s="18">
        <v>12461.3</v>
      </c>
      <c r="P99" s="18">
        <v>9066.7999999999993</v>
      </c>
      <c r="Q99" s="18">
        <v>3740.6</v>
      </c>
    </row>
    <row r="100" spans="1:17" ht="13.8" x14ac:dyDescent="0.3">
      <c r="A100" s="17">
        <v>36891</v>
      </c>
      <c r="B100" s="18">
        <v>98999.4</v>
      </c>
      <c r="C100" s="18">
        <v>29099.1</v>
      </c>
      <c r="D100" s="18">
        <v>18410.3</v>
      </c>
      <c r="E100" s="18" t="s">
        <v>33</v>
      </c>
      <c r="F100" s="18">
        <v>33672.1</v>
      </c>
      <c r="G100" s="18">
        <v>8979.4</v>
      </c>
      <c r="H100" s="18">
        <v>6112.2</v>
      </c>
      <c r="I100" s="18">
        <v>5523.6</v>
      </c>
      <c r="J100" s="19">
        <v>18989.7</v>
      </c>
      <c r="K100" s="18">
        <v>10109.4</v>
      </c>
      <c r="L100" s="18">
        <v>2784.6</v>
      </c>
      <c r="M100" s="18">
        <v>4865.8999999999996</v>
      </c>
      <c r="N100" s="18">
        <v>3537.5</v>
      </c>
      <c r="O100" s="18">
        <v>12069.8</v>
      </c>
      <c r="P100" s="18">
        <v>7604.7</v>
      </c>
      <c r="Q100" s="18">
        <v>3438.9</v>
      </c>
    </row>
    <row r="101" spans="1:17" ht="13.8" x14ac:dyDescent="0.3">
      <c r="A101" s="17">
        <v>36922</v>
      </c>
      <c r="B101" s="18">
        <v>102452.1</v>
      </c>
      <c r="C101" s="18">
        <v>31147.9</v>
      </c>
      <c r="D101" s="18">
        <v>18895.7</v>
      </c>
      <c r="E101" s="18" t="s">
        <v>33</v>
      </c>
      <c r="F101" s="18">
        <v>33463.199999999997</v>
      </c>
      <c r="G101" s="18">
        <v>9064.2000000000007</v>
      </c>
      <c r="H101" s="18">
        <v>6476.1</v>
      </c>
      <c r="I101" s="18">
        <v>5793.1</v>
      </c>
      <c r="J101" s="19">
        <v>20441.900000000001</v>
      </c>
      <c r="K101" s="18">
        <v>10706</v>
      </c>
      <c r="L101" s="18">
        <v>2524.9</v>
      </c>
      <c r="M101" s="18">
        <v>4875</v>
      </c>
      <c r="N101" s="18">
        <v>3856.5</v>
      </c>
      <c r="O101" s="18">
        <v>11142.5</v>
      </c>
      <c r="P101" s="18">
        <v>8427.5</v>
      </c>
      <c r="Q101" s="18">
        <v>3514.3</v>
      </c>
    </row>
    <row r="102" spans="1:17" ht="13.8" x14ac:dyDescent="0.3">
      <c r="A102" s="17">
        <v>36950</v>
      </c>
      <c r="B102" s="18">
        <v>92202.8</v>
      </c>
      <c r="C102" s="18">
        <v>28560.400000000001</v>
      </c>
      <c r="D102" s="18">
        <v>17860.5</v>
      </c>
      <c r="E102" s="18" t="s">
        <v>33</v>
      </c>
      <c r="F102" s="18">
        <v>29210.6</v>
      </c>
      <c r="G102" s="18">
        <v>7286</v>
      </c>
      <c r="H102" s="18">
        <v>5475.2</v>
      </c>
      <c r="I102" s="18">
        <v>4781.3999999999996</v>
      </c>
      <c r="J102" s="19">
        <v>18263.400000000001</v>
      </c>
      <c r="K102" s="18">
        <v>10297</v>
      </c>
      <c r="L102" s="18">
        <v>2343.6</v>
      </c>
      <c r="M102" s="18">
        <v>4846</v>
      </c>
      <c r="N102" s="18">
        <v>3546.6</v>
      </c>
      <c r="O102" s="18">
        <v>11380</v>
      </c>
      <c r="P102" s="18">
        <v>6375.6</v>
      </c>
      <c r="Q102" s="18">
        <v>2810.7</v>
      </c>
    </row>
    <row r="103" spans="1:17" ht="13.8" x14ac:dyDescent="0.3">
      <c r="A103" s="17">
        <v>36981</v>
      </c>
      <c r="B103" s="18">
        <v>104118.1</v>
      </c>
      <c r="C103" s="18">
        <v>32020.9</v>
      </c>
      <c r="D103" s="18">
        <v>20172</v>
      </c>
      <c r="E103" s="18" t="s">
        <v>33</v>
      </c>
      <c r="F103" s="18">
        <v>32815.199999999997</v>
      </c>
      <c r="G103" s="18">
        <v>8416</v>
      </c>
      <c r="H103" s="18">
        <v>6218.7</v>
      </c>
      <c r="I103" s="18">
        <v>5642</v>
      </c>
      <c r="J103" s="19">
        <v>19975.8</v>
      </c>
      <c r="K103" s="18">
        <v>12045.2</v>
      </c>
      <c r="L103" s="18">
        <v>3309.3</v>
      </c>
      <c r="M103" s="18">
        <v>5344.8</v>
      </c>
      <c r="N103" s="18">
        <v>3634</v>
      </c>
      <c r="O103" s="18">
        <v>12076.2</v>
      </c>
      <c r="P103" s="18">
        <v>7590.2</v>
      </c>
      <c r="Q103" s="18">
        <v>3125.4</v>
      </c>
    </row>
    <row r="104" spans="1:17" ht="13.8" x14ac:dyDescent="0.3">
      <c r="A104" s="17">
        <v>37011</v>
      </c>
      <c r="B104" s="18">
        <v>96860.4</v>
      </c>
      <c r="C104" s="18">
        <v>29213.7</v>
      </c>
      <c r="D104" s="18">
        <v>19218.400000000001</v>
      </c>
      <c r="E104" s="18" t="s">
        <v>33</v>
      </c>
      <c r="F104" s="18">
        <v>31143.9</v>
      </c>
      <c r="G104" s="18">
        <v>7668.9</v>
      </c>
      <c r="H104" s="18">
        <v>5702.1</v>
      </c>
      <c r="I104" s="18">
        <v>5438.7</v>
      </c>
      <c r="J104" s="19">
        <v>18732.900000000001</v>
      </c>
      <c r="K104" s="18">
        <v>10480.799999999999</v>
      </c>
      <c r="L104" s="18">
        <v>2733.9</v>
      </c>
      <c r="M104" s="18">
        <v>5377.7</v>
      </c>
      <c r="N104" s="18">
        <v>3685.4</v>
      </c>
      <c r="O104" s="18">
        <v>11562.3</v>
      </c>
      <c r="P104" s="18">
        <v>7686.8</v>
      </c>
      <c r="Q104" s="18">
        <v>2824.2</v>
      </c>
    </row>
    <row r="105" spans="1:17" ht="13.8" x14ac:dyDescent="0.3">
      <c r="A105" s="17">
        <v>37042</v>
      </c>
      <c r="B105" s="18">
        <v>97363</v>
      </c>
      <c r="C105" s="18">
        <v>31033.599999999999</v>
      </c>
      <c r="D105" s="18">
        <v>19038.7</v>
      </c>
      <c r="E105" s="18" t="s">
        <v>33</v>
      </c>
      <c r="F105" s="18">
        <v>29259</v>
      </c>
      <c r="G105" s="18">
        <v>7577.7</v>
      </c>
      <c r="H105" s="18">
        <v>5801.7</v>
      </c>
      <c r="I105" s="18">
        <v>5789.9</v>
      </c>
      <c r="J105" s="19">
        <v>19602.900000000001</v>
      </c>
      <c r="K105" s="18">
        <v>11430.8</v>
      </c>
      <c r="L105" s="18">
        <v>2611.6</v>
      </c>
      <c r="M105" s="18">
        <v>5219.3</v>
      </c>
      <c r="N105" s="18">
        <v>3567.4</v>
      </c>
      <c r="O105" s="18">
        <v>9606</v>
      </c>
      <c r="P105" s="18">
        <v>7757.9</v>
      </c>
      <c r="Q105" s="18">
        <v>2757.7</v>
      </c>
    </row>
    <row r="106" spans="1:17" ht="13.8" x14ac:dyDescent="0.3">
      <c r="A106" s="17">
        <v>37072</v>
      </c>
      <c r="B106" s="18">
        <v>96240.1</v>
      </c>
      <c r="C106" s="18">
        <v>30352.400000000001</v>
      </c>
      <c r="D106" s="18">
        <v>17842.7</v>
      </c>
      <c r="E106" s="18" t="s">
        <v>33</v>
      </c>
      <c r="F106" s="18">
        <v>30843</v>
      </c>
      <c r="G106" s="18">
        <v>7732.6</v>
      </c>
      <c r="H106" s="18">
        <v>5695.1</v>
      </c>
      <c r="I106" s="18">
        <v>5223.6000000000004</v>
      </c>
      <c r="J106" s="19">
        <v>18914.8</v>
      </c>
      <c r="K106" s="18">
        <v>11437.5</v>
      </c>
      <c r="L106" s="18">
        <v>2303.4</v>
      </c>
      <c r="M106" s="18">
        <v>4783.2</v>
      </c>
      <c r="N106" s="18">
        <v>3326.7</v>
      </c>
      <c r="O106" s="18">
        <v>9968.6</v>
      </c>
      <c r="P106" s="18">
        <v>8398.2000000000007</v>
      </c>
      <c r="Q106" s="18">
        <v>2860.7</v>
      </c>
    </row>
    <row r="107" spans="1:17" ht="13.8" x14ac:dyDescent="0.3">
      <c r="A107" s="17">
        <v>37103</v>
      </c>
      <c r="B107" s="18">
        <v>94837.9</v>
      </c>
      <c r="C107" s="18">
        <v>26370.7</v>
      </c>
      <c r="D107" s="18">
        <v>19522.099999999999</v>
      </c>
      <c r="E107" s="18" t="s">
        <v>33</v>
      </c>
      <c r="F107" s="18">
        <v>31742.9</v>
      </c>
      <c r="G107" s="18">
        <v>7783.9</v>
      </c>
      <c r="H107" s="18">
        <v>5712.8</v>
      </c>
      <c r="I107" s="18">
        <v>5299.6</v>
      </c>
      <c r="J107" s="19">
        <v>15792.5</v>
      </c>
      <c r="K107" s="18">
        <v>10578.2</v>
      </c>
      <c r="L107" s="18">
        <v>2628.5</v>
      </c>
      <c r="M107" s="18">
        <v>5422.7</v>
      </c>
      <c r="N107" s="18">
        <v>3549.7</v>
      </c>
      <c r="O107" s="18">
        <v>10317.6</v>
      </c>
      <c r="P107" s="18">
        <v>8975.2999999999993</v>
      </c>
      <c r="Q107" s="18">
        <v>2843.8</v>
      </c>
    </row>
    <row r="108" spans="1:17" ht="13.8" x14ac:dyDescent="0.3">
      <c r="A108" s="17">
        <v>37134</v>
      </c>
      <c r="B108" s="18">
        <v>96971</v>
      </c>
      <c r="C108" s="18">
        <v>29565.7</v>
      </c>
      <c r="D108" s="18">
        <v>17465.7</v>
      </c>
      <c r="E108" s="18" t="s">
        <v>33</v>
      </c>
      <c r="F108" s="18">
        <v>32654.2</v>
      </c>
      <c r="G108" s="18">
        <v>7693.7</v>
      </c>
      <c r="H108" s="18">
        <v>5960.2</v>
      </c>
      <c r="I108" s="18">
        <v>4932.5</v>
      </c>
      <c r="J108" s="19">
        <v>18001</v>
      </c>
      <c r="K108" s="18">
        <v>11564.7</v>
      </c>
      <c r="L108" s="18">
        <v>2363.6999999999998</v>
      </c>
      <c r="M108" s="18">
        <v>5055.2</v>
      </c>
      <c r="N108" s="18">
        <v>3171.7</v>
      </c>
      <c r="O108" s="18">
        <v>10218.799999999999</v>
      </c>
      <c r="P108" s="18">
        <v>10042.9</v>
      </c>
      <c r="Q108" s="18">
        <v>2753.6</v>
      </c>
    </row>
    <row r="109" spans="1:17" ht="13.8" x14ac:dyDescent="0.3">
      <c r="A109" s="17">
        <v>37164</v>
      </c>
      <c r="B109" s="18">
        <v>89709</v>
      </c>
      <c r="C109" s="18">
        <v>27385.5</v>
      </c>
      <c r="D109" s="18">
        <v>15291.9</v>
      </c>
      <c r="E109" s="18" t="s">
        <v>33</v>
      </c>
      <c r="F109" s="18">
        <v>31070.2</v>
      </c>
      <c r="G109" s="18">
        <v>7323.3</v>
      </c>
      <c r="H109" s="18">
        <v>5275.8</v>
      </c>
      <c r="I109" s="18">
        <v>4872</v>
      </c>
      <c r="J109" s="19">
        <v>16698.099999999999</v>
      </c>
      <c r="K109" s="18">
        <v>10687.4</v>
      </c>
      <c r="L109" s="18">
        <v>1872.9</v>
      </c>
      <c r="M109" s="18">
        <v>4147.3</v>
      </c>
      <c r="N109" s="18">
        <v>2746.9</v>
      </c>
      <c r="O109" s="18">
        <v>9456.7999999999993</v>
      </c>
      <c r="P109" s="18">
        <v>9927.7999999999993</v>
      </c>
      <c r="Q109" s="18">
        <v>2782</v>
      </c>
    </row>
    <row r="110" spans="1:17" ht="13.8" x14ac:dyDescent="0.3">
      <c r="A110" s="17">
        <v>37195</v>
      </c>
      <c r="B110" s="18">
        <v>101389.7</v>
      </c>
      <c r="C110" s="18">
        <v>29451</v>
      </c>
      <c r="D110" s="18">
        <v>20147.400000000001</v>
      </c>
      <c r="E110" s="18" t="s">
        <v>33</v>
      </c>
      <c r="F110" s="18">
        <v>35269.9</v>
      </c>
      <c r="G110" s="18">
        <v>8260.5</v>
      </c>
      <c r="H110" s="18">
        <v>5332.8</v>
      </c>
      <c r="I110" s="18">
        <v>4717</v>
      </c>
      <c r="J110" s="19">
        <v>17542.400000000001</v>
      </c>
      <c r="K110" s="18">
        <v>11908.5</v>
      </c>
      <c r="L110" s="18">
        <v>2714.4</v>
      </c>
      <c r="M110" s="18">
        <v>5037.2</v>
      </c>
      <c r="N110" s="18">
        <v>3918.9</v>
      </c>
      <c r="O110" s="18">
        <v>11186.9</v>
      </c>
      <c r="P110" s="18">
        <v>10808.3</v>
      </c>
      <c r="Q110" s="18">
        <v>3159</v>
      </c>
    </row>
    <row r="111" spans="1:17" ht="13.8" x14ac:dyDescent="0.3">
      <c r="A111" s="17">
        <v>37225</v>
      </c>
      <c r="B111" s="18">
        <v>91910.8</v>
      </c>
      <c r="C111" s="18">
        <v>28043.3</v>
      </c>
      <c r="D111" s="18">
        <v>18015.400000000001</v>
      </c>
      <c r="E111" s="18" t="s">
        <v>33</v>
      </c>
      <c r="F111" s="18">
        <v>31152.5</v>
      </c>
      <c r="G111" s="18">
        <v>7595.4</v>
      </c>
      <c r="H111" s="18">
        <v>4992.8999999999996</v>
      </c>
      <c r="I111" s="18">
        <v>3777.5</v>
      </c>
      <c r="J111" s="19">
        <v>17170.2</v>
      </c>
      <c r="K111" s="18">
        <v>10873.1</v>
      </c>
      <c r="L111" s="18">
        <v>2469.3000000000002</v>
      </c>
      <c r="M111" s="18">
        <v>4581.6000000000004</v>
      </c>
      <c r="N111" s="18">
        <v>3475.9</v>
      </c>
      <c r="O111" s="18">
        <v>10288.4</v>
      </c>
      <c r="P111" s="18">
        <v>8878.7999999999993</v>
      </c>
      <c r="Q111" s="18">
        <v>3010.2</v>
      </c>
    </row>
    <row r="112" spans="1:17" ht="13.8" x14ac:dyDescent="0.3">
      <c r="A112" s="17">
        <v>37256</v>
      </c>
      <c r="B112" s="18">
        <v>81872.2</v>
      </c>
      <c r="C112" s="18">
        <v>24460.7</v>
      </c>
      <c r="D112" s="18">
        <v>16586.900000000001</v>
      </c>
      <c r="E112" s="18" t="s">
        <v>33</v>
      </c>
      <c r="F112" s="18">
        <v>27439</v>
      </c>
      <c r="G112" s="18">
        <v>6800</v>
      </c>
      <c r="H112" s="18">
        <v>4726.6000000000004</v>
      </c>
      <c r="I112" s="18">
        <v>3486.6</v>
      </c>
      <c r="J112" s="19">
        <v>15132</v>
      </c>
      <c r="K112" s="18">
        <v>9328.7000000000007</v>
      </c>
      <c r="L112" s="18">
        <v>2532.5</v>
      </c>
      <c r="M112" s="18">
        <v>4386.6000000000004</v>
      </c>
      <c r="N112" s="18">
        <v>2889.1</v>
      </c>
      <c r="O112" s="18">
        <v>9269</v>
      </c>
      <c r="P112" s="18">
        <v>7409.1</v>
      </c>
      <c r="Q112" s="18">
        <v>2739.9</v>
      </c>
    </row>
    <row r="113" spans="1:17" ht="13.8" x14ac:dyDescent="0.3">
      <c r="A113" s="17">
        <v>37287</v>
      </c>
      <c r="B113" s="18">
        <v>85343.4</v>
      </c>
      <c r="C113" s="18">
        <v>26316.9</v>
      </c>
      <c r="D113" s="18">
        <v>16444.7</v>
      </c>
      <c r="E113" s="18" t="s">
        <v>33</v>
      </c>
      <c r="F113" s="18">
        <v>28562.1</v>
      </c>
      <c r="G113" s="18">
        <v>7275.4</v>
      </c>
      <c r="H113" s="18">
        <v>4844.8999999999996</v>
      </c>
      <c r="I113" s="18">
        <v>3733.2</v>
      </c>
      <c r="J113" s="19">
        <v>16335.1</v>
      </c>
      <c r="K113" s="18">
        <v>9981.9</v>
      </c>
      <c r="L113" s="18">
        <v>2283.6</v>
      </c>
      <c r="M113" s="18">
        <v>4194.7</v>
      </c>
      <c r="N113" s="18">
        <v>3046.1</v>
      </c>
      <c r="O113" s="18">
        <v>8674</v>
      </c>
      <c r="P113" s="18">
        <v>8415.4</v>
      </c>
      <c r="Q113" s="18">
        <v>2755.5</v>
      </c>
    </row>
    <row r="114" spans="1:17" ht="13.8" x14ac:dyDescent="0.3">
      <c r="A114" s="17">
        <v>37315</v>
      </c>
      <c r="B114" s="18">
        <v>83695.5</v>
      </c>
      <c r="C114" s="18">
        <v>26202</v>
      </c>
      <c r="D114" s="18">
        <v>17043.8</v>
      </c>
      <c r="E114" s="18" t="s">
        <v>33</v>
      </c>
      <c r="F114" s="18">
        <v>27778.6</v>
      </c>
      <c r="G114" s="18">
        <v>6477.6</v>
      </c>
      <c r="H114" s="18">
        <v>4553.6000000000004</v>
      </c>
      <c r="I114" s="18">
        <v>3297.6</v>
      </c>
      <c r="J114" s="19">
        <v>16179.5</v>
      </c>
      <c r="K114" s="18">
        <v>10022.5</v>
      </c>
      <c r="L114" s="18">
        <v>2184</v>
      </c>
      <c r="M114" s="18">
        <v>4635.7</v>
      </c>
      <c r="N114" s="18">
        <v>2860.1</v>
      </c>
      <c r="O114" s="18">
        <v>9426.4</v>
      </c>
      <c r="P114" s="18">
        <v>8020.8</v>
      </c>
      <c r="Q114" s="18">
        <v>2539</v>
      </c>
    </row>
    <row r="115" spans="1:17" ht="13.8" x14ac:dyDescent="0.3">
      <c r="A115" s="17">
        <v>37346</v>
      </c>
      <c r="B115" s="18">
        <v>91693.3</v>
      </c>
      <c r="C115" s="18">
        <v>28535.9</v>
      </c>
      <c r="D115" s="18">
        <v>19295.3</v>
      </c>
      <c r="E115" s="18" t="s">
        <v>33</v>
      </c>
      <c r="F115" s="18">
        <v>29255.1</v>
      </c>
      <c r="G115" s="18">
        <v>7185</v>
      </c>
      <c r="H115" s="18">
        <v>5273.7</v>
      </c>
      <c r="I115" s="18">
        <v>3897.6</v>
      </c>
      <c r="J115" s="19">
        <v>17481.099999999999</v>
      </c>
      <c r="K115" s="18">
        <v>11054.8</v>
      </c>
      <c r="L115" s="18">
        <v>2465.4</v>
      </c>
      <c r="M115" s="18">
        <v>5254.7</v>
      </c>
      <c r="N115" s="18">
        <v>3253.1</v>
      </c>
      <c r="O115" s="18">
        <v>10466.299999999999</v>
      </c>
      <c r="P115" s="18">
        <v>7259</v>
      </c>
      <c r="Q115" s="18">
        <v>2940.1</v>
      </c>
    </row>
    <row r="116" spans="1:17" ht="13.8" x14ac:dyDescent="0.3">
      <c r="A116" s="17">
        <v>37376</v>
      </c>
      <c r="B116" s="18">
        <v>97207.7</v>
      </c>
      <c r="C116" s="18">
        <v>29657.200000000001</v>
      </c>
      <c r="D116" s="18">
        <v>19730.8</v>
      </c>
      <c r="E116" s="18" t="s">
        <v>33</v>
      </c>
      <c r="F116" s="18">
        <v>31860.3</v>
      </c>
      <c r="G116" s="18">
        <v>7634.9</v>
      </c>
      <c r="H116" s="18">
        <v>5407</v>
      </c>
      <c r="I116" s="18">
        <v>4512</v>
      </c>
      <c r="J116" s="19">
        <v>18185.8</v>
      </c>
      <c r="K116" s="18">
        <v>11471.3</v>
      </c>
      <c r="L116" s="18">
        <v>2575.5</v>
      </c>
      <c r="M116" s="18">
        <v>5184.6000000000004</v>
      </c>
      <c r="N116" s="18">
        <v>3702.2</v>
      </c>
      <c r="O116" s="18">
        <v>10699.2</v>
      </c>
      <c r="P116" s="18">
        <v>9097.6</v>
      </c>
      <c r="Q116" s="18">
        <v>3020.7</v>
      </c>
    </row>
    <row r="117" spans="1:17" ht="13.8" x14ac:dyDescent="0.3">
      <c r="A117" s="17">
        <v>37407</v>
      </c>
      <c r="B117" s="18">
        <v>97951.1</v>
      </c>
      <c r="C117" s="18">
        <v>30722</v>
      </c>
      <c r="D117" s="18">
        <v>19423.5</v>
      </c>
      <c r="E117" s="18" t="s">
        <v>33</v>
      </c>
      <c r="F117" s="18">
        <v>31508.1</v>
      </c>
      <c r="G117" s="18">
        <v>7752.5</v>
      </c>
      <c r="H117" s="18">
        <v>5770.4</v>
      </c>
      <c r="I117" s="18">
        <v>4586.1000000000004</v>
      </c>
      <c r="J117" s="19">
        <v>18793.5</v>
      </c>
      <c r="K117" s="18">
        <v>11928.5</v>
      </c>
      <c r="L117" s="18">
        <v>2043.4</v>
      </c>
      <c r="M117" s="18">
        <v>4900.2</v>
      </c>
      <c r="N117" s="18">
        <v>3587.5</v>
      </c>
      <c r="O117" s="18">
        <v>9167.2000000000007</v>
      </c>
      <c r="P117" s="18">
        <v>9846.9</v>
      </c>
      <c r="Q117" s="18">
        <v>3075.3</v>
      </c>
    </row>
    <row r="118" spans="1:17" ht="13.8" x14ac:dyDescent="0.3">
      <c r="A118" s="17">
        <v>37437</v>
      </c>
      <c r="B118" s="18">
        <v>96711.3</v>
      </c>
      <c r="C118" s="18">
        <v>28747.5</v>
      </c>
      <c r="D118" s="18">
        <v>18696.7</v>
      </c>
      <c r="E118" s="18" t="s">
        <v>33</v>
      </c>
      <c r="F118" s="18">
        <v>33013.1</v>
      </c>
      <c r="G118" s="18">
        <v>7436.5</v>
      </c>
      <c r="H118" s="18">
        <v>5558.9</v>
      </c>
      <c r="I118" s="18">
        <v>4153.2</v>
      </c>
      <c r="J118" s="19">
        <v>17436.2</v>
      </c>
      <c r="K118" s="18">
        <v>11311.3</v>
      </c>
      <c r="L118" s="18">
        <v>2311.4</v>
      </c>
      <c r="M118" s="18">
        <v>4619.5</v>
      </c>
      <c r="N118" s="18">
        <v>3326.9</v>
      </c>
      <c r="O118" s="18">
        <v>10090.4</v>
      </c>
      <c r="P118" s="18">
        <v>10727.2</v>
      </c>
      <c r="Q118" s="18">
        <v>2748.1</v>
      </c>
    </row>
    <row r="119" spans="1:17" ht="13.8" x14ac:dyDescent="0.3">
      <c r="A119" s="17">
        <v>37468</v>
      </c>
      <c r="B119" s="18">
        <v>100756.7</v>
      </c>
      <c r="C119" s="18">
        <v>27203.5</v>
      </c>
      <c r="D119" s="18">
        <v>21471.8</v>
      </c>
      <c r="E119" s="18" t="s">
        <v>33</v>
      </c>
      <c r="F119" s="18">
        <v>34580.800000000003</v>
      </c>
      <c r="G119" s="18">
        <v>7988.3</v>
      </c>
      <c r="H119" s="18">
        <v>6222.4</v>
      </c>
      <c r="I119" s="18">
        <v>4714.1000000000004</v>
      </c>
      <c r="J119" s="19">
        <v>15910.8</v>
      </c>
      <c r="K119" s="18">
        <v>11292.7</v>
      </c>
      <c r="L119" s="18">
        <v>2686.6</v>
      </c>
      <c r="M119" s="18">
        <v>5796.1</v>
      </c>
      <c r="N119" s="18">
        <v>3766.9</v>
      </c>
      <c r="O119" s="18">
        <v>10230</v>
      </c>
      <c r="P119" s="18">
        <v>11213.2</v>
      </c>
      <c r="Q119" s="18">
        <v>2930.9</v>
      </c>
    </row>
    <row r="120" spans="1:17" ht="13.8" x14ac:dyDescent="0.3">
      <c r="A120" s="17">
        <v>37499</v>
      </c>
      <c r="B120" s="18">
        <v>102574.2</v>
      </c>
      <c r="C120" s="18">
        <v>29797.3</v>
      </c>
      <c r="D120" s="18">
        <v>18790.5</v>
      </c>
      <c r="E120" s="18" t="s">
        <v>33</v>
      </c>
      <c r="F120" s="18">
        <v>36067.699999999997</v>
      </c>
      <c r="G120" s="18">
        <v>8026.8</v>
      </c>
      <c r="H120" s="18">
        <v>6492.2</v>
      </c>
      <c r="I120" s="18">
        <v>5139</v>
      </c>
      <c r="J120" s="19">
        <v>17943.3</v>
      </c>
      <c r="K120" s="18">
        <v>11854</v>
      </c>
      <c r="L120" s="18">
        <v>2200.9</v>
      </c>
      <c r="M120" s="18">
        <v>5107.5</v>
      </c>
      <c r="N120" s="18">
        <v>3371.8</v>
      </c>
      <c r="O120" s="18">
        <v>10081.4</v>
      </c>
      <c r="P120" s="18">
        <v>12671.4</v>
      </c>
      <c r="Q120" s="18">
        <v>2882.3</v>
      </c>
    </row>
    <row r="121" spans="1:17" ht="13.8" x14ac:dyDescent="0.3">
      <c r="A121" s="17">
        <v>37529</v>
      </c>
      <c r="B121" s="18">
        <v>99741.9</v>
      </c>
      <c r="C121" s="18">
        <v>29270.7</v>
      </c>
      <c r="D121" s="18">
        <v>18190</v>
      </c>
      <c r="E121" s="18" t="s">
        <v>33</v>
      </c>
      <c r="F121" s="18">
        <v>35097.9</v>
      </c>
      <c r="G121" s="18">
        <v>7935.1</v>
      </c>
      <c r="H121" s="18">
        <v>6363.6</v>
      </c>
      <c r="I121" s="18">
        <v>4879.6000000000004</v>
      </c>
      <c r="J121" s="19">
        <v>17861.5</v>
      </c>
      <c r="K121" s="18">
        <v>11409.2</v>
      </c>
      <c r="L121" s="18">
        <v>2166.3000000000002</v>
      </c>
      <c r="M121" s="18">
        <v>4913.8</v>
      </c>
      <c r="N121" s="18">
        <v>3256.7</v>
      </c>
      <c r="O121" s="18">
        <v>10074</v>
      </c>
      <c r="P121" s="18">
        <v>12291.5</v>
      </c>
      <c r="Q121" s="18">
        <v>3068</v>
      </c>
    </row>
    <row r="122" spans="1:17" ht="13.8" x14ac:dyDescent="0.3">
      <c r="A122" s="17">
        <v>37560</v>
      </c>
      <c r="B122" s="18">
        <v>106573.3</v>
      </c>
      <c r="C122" s="18">
        <v>31701.9</v>
      </c>
      <c r="D122" s="18">
        <v>21443</v>
      </c>
      <c r="E122" s="18" t="s">
        <v>33</v>
      </c>
      <c r="F122" s="18">
        <v>34532.5</v>
      </c>
      <c r="G122" s="18">
        <v>7862.1</v>
      </c>
      <c r="H122" s="18">
        <v>6997.7</v>
      </c>
      <c r="I122" s="18">
        <v>5129.7</v>
      </c>
      <c r="J122" s="19">
        <v>19044.099999999999</v>
      </c>
      <c r="K122" s="18">
        <v>12657.9</v>
      </c>
      <c r="L122" s="18">
        <v>2525.6</v>
      </c>
      <c r="M122" s="18">
        <v>5992.8</v>
      </c>
      <c r="N122" s="18">
        <v>3722.5</v>
      </c>
      <c r="O122" s="18">
        <v>10561.4</v>
      </c>
      <c r="P122" s="18">
        <v>11455</v>
      </c>
      <c r="Q122" s="18">
        <v>3046.7</v>
      </c>
    </row>
    <row r="123" spans="1:17" ht="13.8" x14ac:dyDescent="0.3">
      <c r="A123" s="17">
        <v>37590</v>
      </c>
      <c r="B123" s="18">
        <v>102850.6</v>
      </c>
      <c r="C123" s="18">
        <v>29168.6</v>
      </c>
      <c r="D123" s="18">
        <v>20511.7</v>
      </c>
      <c r="E123" s="18" t="s">
        <v>33</v>
      </c>
      <c r="F123" s="18">
        <v>36152.300000000003</v>
      </c>
      <c r="G123" s="18">
        <v>8349.2999999999993</v>
      </c>
      <c r="H123" s="18">
        <v>6144.4</v>
      </c>
      <c r="I123" s="18">
        <v>4591.3</v>
      </c>
      <c r="J123" s="19">
        <v>17684.900000000001</v>
      </c>
      <c r="K123" s="18">
        <v>11483.8</v>
      </c>
      <c r="L123" s="18">
        <v>2274.9</v>
      </c>
      <c r="M123" s="18">
        <v>5750.4</v>
      </c>
      <c r="N123" s="18">
        <v>3506.7</v>
      </c>
      <c r="O123" s="18">
        <v>10814.9</v>
      </c>
      <c r="P123" s="18">
        <v>12569.6</v>
      </c>
      <c r="Q123" s="18">
        <v>3410.3</v>
      </c>
    </row>
    <row r="124" spans="1:17" ht="13.8" x14ac:dyDescent="0.3">
      <c r="A124" s="17">
        <v>37621</v>
      </c>
      <c r="B124" s="18">
        <v>99646.7</v>
      </c>
      <c r="C124" s="18">
        <v>26379.9</v>
      </c>
      <c r="D124" s="18">
        <v>21271.599999999999</v>
      </c>
      <c r="E124" s="18" t="s">
        <v>33</v>
      </c>
      <c r="F124" s="18">
        <v>35064</v>
      </c>
      <c r="G124" s="18">
        <v>7926.6</v>
      </c>
      <c r="H124" s="18">
        <v>5874.4</v>
      </c>
      <c r="I124" s="18">
        <v>4611.2</v>
      </c>
      <c r="J124" s="19">
        <v>16231.9</v>
      </c>
      <c r="K124" s="18">
        <v>10148.1</v>
      </c>
      <c r="L124" s="18">
        <v>2522.5</v>
      </c>
      <c r="M124" s="18">
        <v>6155.7</v>
      </c>
      <c r="N124" s="18">
        <v>3344.4</v>
      </c>
      <c r="O124" s="18">
        <v>11143.4</v>
      </c>
      <c r="P124" s="18">
        <v>11625</v>
      </c>
      <c r="Q124" s="18">
        <v>3154.8</v>
      </c>
    </row>
    <row r="125" spans="1:17" ht="13.8" x14ac:dyDescent="0.3">
      <c r="A125" s="17">
        <v>37652</v>
      </c>
      <c r="B125" s="18">
        <v>102518</v>
      </c>
      <c r="C125" s="18">
        <v>28565.7</v>
      </c>
      <c r="D125" s="18">
        <v>18656</v>
      </c>
      <c r="E125" s="18" t="s">
        <v>33</v>
      </c>
      <c r="F125" s="18">
        <v>32757.8</v>
      </c>
      <c r="G125" s="18">
        <v>7821</v>
      </c>
      <c r="H125" s="18">
        <v>5193.5</v>
      </c>
      <c r="I125" s="18">
        <v>4827.2</v>
      </c>
      <c r="J125" s="19">
        <v>17735.2</v>
      </c>
      <c r="K125" s="18">
        <v>10830.5</v>
      </c>
      <c r="L125" s="18">
        <v>2354.3000000000002</v>
      </c>
      <c r="M125" s="18">
        <v>4876.7</v>
      </c>
      <c r="N125" s="18">
        <v>3002.7</v>
      </c>
      <c r="O125" s="18">
        <v>9109.5</v>
      </c>
      <c r="P125" s="18">
        <v>11403.5</v>
      </c>
      <c r="Q125" s="18">
        <v>2860.9</v>
      </c>
    </row>
    <row r="126" spans="1:17" ht="13.8" x14ac:dyDescent="0.3">
      <c r="A126" s="17">
        <v>37680</v>
      </c>
      <c r="B126" s="18">
        <v>101935</v>
      </c>
      <c r="C126" s="18">
        <v>28141.200000000001</v>
      </c>
      <c r="D126" s="18">
        <v>18766.7</v>
      </c>
      <c r="E126" s="18" t="s">
        <v>33</v>
      </c>
      <c r="F126" s="18">
        <v>29426.7</v>
      </c>
      <c r="G126" s="18">
        <v>6517</v>
      </c>
      <c r="H126" s="18">
        <v>5567.6</v>
      </c>
      <c r="I126" s="18">
        <v>4744.7</v>
      </c>
      <c r="J126" s="19">
        <v>17183.5</v>
      </c>
      <c r="K126" s="18">
        <v>10957.7</v>
      </c>
      <c r="L126" s="18">
        <v>2215.1999999999998</v>
      </c>
      <c r="M126" s="18">
        <v>4860.3</v>
      </c>
      <c r="N126" s="18">
        <v>3492.8</v>
      </c>
      <c r="O126" s="18">
        <v>9440.5</v>
      </c>
      <c r="P126" s="18">
        <v>9629.6</v>
      </c>
      <c r="Q126" s="18">
        <v>2643.1</v>
      </c>
    </row>
    <row r="127" spans="1:17" ht="13.8" x14ac:dyDescent="0.3">
      <c r="A127" s="17">
        <v>37711</v>
      </c>
      <c r="B127" s="18">
        <v>105589</v>
      </c>
      <c r="C127" s="18">
        <v>31605.4</v>
      </c>
      <c r="D127" s="18">
        <v>22053.599999999999</v>
      </c>
      <c r="E127" s="18" t="s">
        <v>33</v>
      </c>
      <c r="F127" s="18">
        <v>32232.5</v>
      </c>
      <c r="G127" s="18">
        <v>7185</v>
      </c>
      <c r="H127" s="18">
        <v>6777.3</v>
      </c>
      <c r="I127" s="18">
        <v>6564.9</v>
      </c>
      <c r="J127" s="19">
        <v>19822.5</v>
      </c>
      <c r="K127" s="18">
        <v>11782.9</v>
      </c>
      <c r="L127" s="18">
        <v>2329.1999999999998</v>
      </c>
      <c r="M127" s="18">
        <v>6271</v>
      </c>
      <c r="N127" s="18">
        <v>3728.7</v>
      </c>
      <c r="O127" s="18">
        <v>10434.6</v>
      </c>
      <c r="P127" s="18">
        <v>10110</v>
      </c>
      <c r="Q127" s="18">
        <v>2896.7</v>
      </c>
    </row>
    <row r="128" spans="1:17" ht="13.8" x14ac:dyDescent="0.3">
      <c r="A128" s="17">
        <v>37741</v>
      </c>
      <c r="B128" s="18">
        <v>103436</v>
      </c>
      <c r="C128" s="18">
        <v>29609.1</v>
      </c>
      <c r="D128" s="18">
        <v>21144.400000000001</v>
      </c>
      <c r="E128" s="18" t="s">
        <v>33</v>
      </c>
      <c r="F128" s="18">
        <v>34250</v>
      </c>
      <c r="G128" s="18">
        <v>7874</v>
      </c>
      <c r="H128" s="18">
        <v>6854.3</v>
      </c>
      <c r="I128" s="18">
        <v>6296.3</v>
      </c>
      <c r="J128" s="19">
        <v>18454.400000000001</v>
      </c>
      <c r="K128" s="18">
        <v>11154.8</v>
      </c>
      <c r="L128" s="18">
        <v>2423.6999999999998</v>
      </c>
      <c r="M128" s="18">
        <v>5942.6</v>
      </c>
      <c r="N128" s="18">
        <v>3514.9</v>
      </c>
      <c r="O128" s="18">
        <v>10332.700000000001</v>
      </c>
      <c r="P128" s="18">
        <v>11521.9</v>
      </c>
      <c r="Q128" s="18">
        <v>3342.2</v>
      </c>
    </row>
    <row r="129" spans="1:17" ht="13.8" x14ac:dyDescent="0.3">
      <c r="A129" s="17">
        <v>37772</v>
      </c>
      <c r="B129" s="18">
        <v>102966</v>
      </c>
      <c r="C129" s="18">
        <v>30162.6</v>
      </c>
      <c r="D129" s="18">
        <v>20815.2</v>
      </c>
      <c r="E129" s="18" t="s">
        <v>33</v>
      </c>
      <c r="F129" s="18">
        <v>32689.7</v>
      </c>
      <c r="G129" s="18">
        <v>7233</v>
      </c>
      <c r="H129" s="18">
        <v>6506.5</v>
      </c>
      <c r="I129" s="18">
        <v>5653.3</v>
      </c>
      <c r="J129" s="19">
        <v>18667.900000000001</v>
      </c>
      <c r="K129" s="18">
        <v>11494.7</v>
      </c>
      <c r="L129" s="18">
        <v>2236.6</v>
      </c>
      <c r="M129" s="18">
        <v>5883.2</v>
      </c>
      <c r="N129" s="18">
        <v>3559.3</v>
      </c>
      <c r="O129" s="18">
        <v>9105.6</v>
      </c>
      <c r="P129" s="18">
        <v>11884.7</v>
      </c>
      <c r="Q129" s="18">
        <v>2750.9</v>
      </c>
    </row>
    <row r="130" spans="1:17" ht="13.8" x14ac:dyDescent="0.3">
      <c r="A130" s="17">
        <v>37802</v>
      </c>
      <c r="B130" s="18">
        <v>103877</v>
      </c>
      <c r="C130" s="18">
        <v>29994</v>
      </c>
      <c r="D130" s="18">
        <v>21285.9</v>
      </c>
      <c r="E130" s="18" t="s">
        <v>33</v>
      </c>
      <c r="F130" s="18">
        <v>34299.800000000003</v>
      </c>
      <c r="G130" s="18">
        <v>7749</v>
      </c>
      <c r="H130" s="18">
        <v>6513</v>
      </c>
      <c r="I130" s="18">
        <v>5607.7</v>
      </c>
      <c r="J130" s="19">
        <v>18574.3</v>
      </c>
      <c r="K130" s="18">
        <v>11419.8</v>
      </c>
      <c r="L130" s="18">
        <v>2461.4</v>
      </c>
      <c r="M130" s="18">
        <v>5736.4</v>
      </c>
      <c r="N130" s="18">
        <v>3525.1</v>
      </c>
      <c r="O130" s="18">
        <v>9738.5</v>
      </c>
      <c r="P130" s="18">
        <v>12127.3</v>
      </c>
      <c r="Q130" s="18">
        <v>3070.4</v>
      </c>
    </row>
    <row r="131" spans="1:17" ht="13.8" x14ac:dyDescent="0.3">
      <c r="A131" s="17">
        <v>37833</v>
      </c>
      <c r="B131" s="18">
        <v>105291</v>
      </c>
      <c r="C131" s="18">
        <v>28204</v>
      </c>
      <c r="D131" s="18">
        <v>22315.9</v>
      </c>
      <c r="E131" s="18" t="s">
        <v>33</v>
      </c>
      <c r="F131" s="18">
        <v>36680</v>
      </c>
      <c r="G131" s="18">
        <v>8071</v>
      </c>
      <c r="H131" s="18">
        <v>7105.1</v>
      </c>
      <c r="I131" s="18">
        <v>5821.1</v>
      </c>
      <c r="J131" s="19">
        <v>17079.400000000001</v>
      </c>
      <c r="K131" s="18">
        <v>11124.7</v>
      </c>
      <c r="L131" s="18">
        <v>2524.3000000000002</v>
      </c>
      <c r="M131" s="18">
        <v>5784.8</v>
      </c>
      <c r="N131" s="18">
        <v>3711.1</v>
      </c>
      <c r="O131" s="18">
        <v>10128.6</v>
      </c>
      <c r="P131" s="18">
        <v>13438.6</v>
      </c>
      <c r="Q131" s="18">
        <v>3241</v>
      </c>
    </row>
    <row r="132" spans="1:17" ht="13.8" x14ac:dyDescent="0.3">
      <c r="A132" s="17">
        <v>37864</v>
      </c>
      <c r="B132" s="18">
        <v>102464</v>
      </c>
      <c r="C132" s="18">
        <v>28987.3</v>
      </c>
      <c r="D132" s="18">
        <v>19278.8</v>
      </c>
      <c r="E132" s="18" t="s">
        <v>33</v>
      </c>
      <c r="F132" s="18">
        <v>35167.199999999997</v>
      </c>
      <c r="G132" s="18">
        <v>7390</v>
      </c>
      <c r="H132" s="18">
        <v>6941.1</v>
      </c>
      <c r="I132" s="18">
        <v>5568.3</v>
      </c>
      <c r="J132" s="19">
        <v>17584.3</v>
      </c>
      <c r="K132" s="18">
        <v>11403</v>
      </c>
      <c r="L132" s="18">
        <v>2278.3000000000002</v>
      </c>
      <c r="M132" s="18">
        <v>5135</v>
      </c>
      <c r="N132" s="18">
        <v>3171</v>
      </c>
      <c r="O132" s="18">
        <v>9089.1</v>
      </c>
      <c r="P132" s="18">
        <v>13764.9</v>
      </c>
      <c r="Q132" s="18">
        <v>2775.9</v>
      </c>
    </row>
    <row r="133" spans="1:17" ht="13.8" x14ac:dyDescent="0.3">
      <c r="A133" s="17">
        <v>37894</v>
      </c>
      <c r="B133" s="18">
        <v>106031</v>
      </c>
      <c r="C133" s="18">
        <v>31177.7</v>
      </c>
      <c r="D133" s="18">
        <v>20451.900000000001</v>
      </c>
      <c r="E133" s="18" t="s">
        <v>33</v>
      </c>
      <c r="F133" s="18">
        <v>37192.800000000003</v>
      </c>
      <c r="G133" s="18">
        <v>8102</v>
      </c>
      <c r="H133" s="18">
        <v>6569.8</v>
      </c>
      <c r="I133" s="18">
        <v>5738.4</v>
      </c>
      <c r="J133" s="19">
        <v>19360.8</v>
      </c>
      <c r="K133" s="18">
        <v>11816.9</v>
      </c>
      <c r="L133" s="18">
        <v>2346.9</v>
      </c>
      <c r="M133" s="18">
        <v>5015.5</v>
      </c>
      <c r="N133" s="18">
        <v>3646.5</v>
      </c>
      <c r="O133" s="18">
        <v>9442.2999999999993</v>
      </c>
      <c r="P133" s="18">
        <v>14747.5</v>
      </c>
      <c r="Q133" s="18">
        <v>3022.5</v>
      </c>
    </row>
    <row r="134" spans="1:17" ht="13.8" x14ac:dyDescent="0.3">
      <c r="A134" s="17">
        <v>37925</v>
      </c>
      <c r="B134" s="18">
        <v>107319</v>
      </c>
      <c r="C134" s="18">
        <v>33103.5</v>
      </c>
      <c r="D134" s="18">
        <v>23100.2</v>
      </c>
      <c r="E134" s="18" t="s">
        <v>33</v>
      </c>
      <c r="F134" s="18">
        <v>41197.9</v>
      </c>
      <c r="G134" s="18">
        <v>8732</v>
      </c>
      <c r="H134" s="18">
        <v>7064.3</v>
      </c>
      <c r="I134" s="18">
        <v>5956.1</v>
      </c>
      <c r="J134" s="19">
        <v>20137.7</v>
      </c>
      <c r="K134" s="18">
        <v>12965.7</v>
      </c>
      <c r="L134" s="18">
        <v>2617.3000000000002</v>
      </c>
      <c r="M134" s="18">
        <v>6060</v>
      </c>
      <c r="N134" s="18">
        <v>4136.3999999999996</v>
      </c>
      <c r="O134" s="18">
        <v>10786.7</v>
      </c>
      <c r="P134" s="18">
        <v>16458.3</v>
      </c>
      <c r="Q134" s="18">
        <v>3674.4</v>
      </c>
    </row>
    <row r="135" spans="1:17" ht="13.8" x14ac:dyDescent="0.3">
      <c r="A135" s="17">
        <v>37955</v>
      </c>
      <c r="B135" s="18">
        <v>108010</v>
      </c>
      <c r="C135" s="18">
        <v>30332.9</v>
      </c>
      <c r="D135" s="18">
        <v>21602.3</v>
      </c>
      <c r="E135" s="18" t="s">
        <v>33</v>
      </c>
      <c r="F135" s="18">
        <v>36728.1</v>
      </c>
      <c r="G135" s="18">
        <v>7819</v>
      </c>
      <c r="H135" s="18">
        <v>6343</v>
      </c>
      <c r="I135" s="18">
        <v>5413.7</v>
      </c>
      <c r="J135" s="19">
        <v>18640.5</v>
      </c>
      <c r="K135" s="18">
        <v>11692.5</v>
      </c>
      <c r="L135" s="18">
        <v>2551.1999999999998</v>
      </c>
      <c r="M135" s="18">
        <v>6046</v>
      </c>
      <c r="N135" s="18">
        <v>3430.4</v>
      </c>
      <c r="O135" s="18">
        <v>10187.299999999999</v>
      </c>
      <c r="P135" s="18">
        <v>14156.9</v>
      </c>
      <c r="Q135" s="18">
        <v>3396.8</v>
      </c>
    </row>
    <row r="136" spans="1:17" ht="13.8" x14ac:dyDescent="0.3">
      <c r="A136" s="17">
        <v>37986</v>
      </c>
      <c r="B136" s="18">
        <v>111281</v>
      </c>
      <c r="C136" s="18">
        <v>29771.200000000001</v>
      </c>
      <c r="D136" s="18">
        <v>23570.799999999999</v>
      </c>
      <c r="E136" s="18" t="s">
        <v>33</v>
      </c>
      <c r="F136" s="18">
        <v>36343.5</v>
      </c>
      <c r="G136" s="18">
        <v>8325</v>
      </c>
      <c r="H136" s="18">
        <v>7393.5</v>
      </c>
      <c r="I136" s="18">
        <v>6152</v>
      </c>
      <c r="J136" s="19">
        <v>18354.2</v>
      </c>
      <c r="K136" s="18">
        <v>11416.9</v>
      </c>
      <c r="L136" s="18">
        <v>2880.8</v>
      </c>
      <c r="M136" s="18">
        <v>6501.2</v>
      </c>
      <c r="N136" s="18">
        <v>3876.1</v>
      </c>
      <c r="O136" s="18">
        <v>10241.299999999999</v>
      </c>
      <c r="P136" s="18">
        <v>13192.8</v>
      </c>
      <c r="Q136" s="18">
        <v>3554.6</v>
      </c>
    </row>
    <row r="137" spans="1:17" ht="13.8" x14ac:dyDescent="0.3">
      <c r="A137" s="17">
        <v>38017</v>
      </c>
      <c r="B137" s="18">
        <v>111261</v>
      </c>
      <c r="C137" s="18">
        <v>30126.5</v>
      </c>
      <c r="D137" s="18">
        <v>19205.400000000001</v>
      </c>
      <c r="E137" s="18" t="s">
        <v>33</v>
      </c>
      <c r="F137" s="18">
        <v>35776.9</v>
      </c>
      <c r="G137" s="18">
        <v>7906</v>
      </c>
      <c r="H137" s="18">
        <v>6830.5</v>
      </c>
      <c r="I137" s="18">
        <v>5949.3</v>
      </c>
      <c r="J137" s="19">
        <v>18925.8</v>
      </c>
      <c r="K137" s="18">
        <v>11200.7</v>
      </c>
      <c r="L137" s="18">
        <v>2258</v>
      </c>
      <c r="M137" s="18">
        <v>5013.1000000000004</v>
      </c>
      <c r="N137" s="18">
        <v>3203.1</v>
      </c>
      <c r="O137" s="18">
        <v>9171.9</v>
      </c>
      <c r="P137" s="18">
        <v>14089</v>
      </c>
      <c r="Q137" s="18">
        <v>3364.7</v>
      </c>
    </row>
    <row r="138" spans="1:17" ht="13.8" x14ac:dyDescent="0.3">
      <c r="A138" s="17">
        <v>38046</v>
      </c>
      <c r="B138" s="18">
        <v>113897</v>
      </c>
      <c r="C138" s="18">
        <v>31065.8</v>
      </c>
      <c r="D138" s="18">
        <v>21952.9</v>
      </c>
      <c r="E138" s="18" t="s">
        <v>33</v>
      </c>
      <c r="F138" s="18">
        <v>32719.599999999999</v>
      </c>
      <c r="G138" s="18">
        <v>7084</v>
      </c>
      <c r="H138" s="18">
        <v>6827.5</v>
      </c>
      <c r="I138" s="18">
        <v>6021.8</v>
      </c>
      <c r="J138" s="19">
        <v>19356.599999999999</v>
      </c>
      <c r="K138" s="18">
        <v>11709.2</v>
      </c>
      <c r="L138" s="18">
        <v>2160.8000000000002</v>
      </c>
      <c r="M138" s="18">
        <v>5988.4</v>
      </c>
      <c r="N138" s="18">
        <v>3494.8</v>
      </c>
      <c r="O138" s="18">
        <v>10238.4</v>
      </c>
      <c r="P138" s="18">
        <v>11267.1</v>
      </c>
      <c r="Q138" s="18">
        <v>3085.6</v>
      </c>
    </row>
    <row r="139" spans="1:17" ht="13.8" x14ac:dyDescent="0.3">
      <c r="A139" s="17">
        <v>38077</v>
      </c>
      <c r="B139" s="18">
        <v>118852</v>
      </c>
      <c r="C139" s="18">
        <v>36077</v>
      </c>
      <c r="D139" s="18">
        <v>25748.7</v>
      </c>
      <c r="E139" s="18" t="s">
        <v>33</v>
      </c>
      <c r="F139" s="18">
        <v>39125.300000000003</v>
      </c>
      <c r="G139" s="18">
        <v>8460</v>
      </c>
      <c r="H139" s="18">
        <v>7829.4</v>
      </c>
      <c r="I139" s="18">
        <v>6989.5</v>
      </c>
      <c r="J139" s="19">
        <v>22483.200000000001</v>
      </c>
      <c r="K139" s="18">
        <v>13593.8</v>
      </c>
      <c r="L139" s="18">
        <v>2732.3</v>
      </c>
      <c r="M139" s="18">
        <v>6790.9</v>
      </c>
      <c r="N139" s="18">
        <v>4233.5</v>
      </c>
      <c r="O139" s="18">
        <v>11791.7</v>
      </c>
      <c r="P139" s="18">
        <v>13800.1</v>
      </c>
      <c r="Q139" s="18">
        <v>3741.9</v>
      </c>
    </row>
    <row r="140" spans="1:17" ht="13.8" x14ac:dyDescent="0.3">
      <c r="A140" s="17">
        <v>38107</v>
      </c>
      <c r="B140" s="18">
        <v>118876</v>
      </c>
      <c r="C140" s="18">
        <v>34074.6</v>
      </c>
      <c r="D140" s="18">
        <v>24497.3</v>
      </c>
      <c r="E140" s="18" t="s">
        <v>33</v>
      </c>
      <c r="F140" s="18">
        <v>39126.199999999997</v>
      </c>
      <c r="G140" s="18">
        <v>8438</v>
      </c>
      <c r="H140" s="18">
        <v>7492.1</v>
      </c>
      <c r="I140" s="18">
        <v>6743.3</v>
      </c>
      <c r="J140" s="19">
        <v>21498.6</v>
      </c>
      <c r="K140" s="18">
        <v>12575.9</v>
      </c>
      <c r="L140" s="18">
        <v>2541.9</v>
      </c>
      <c r="M140" s="18">
        <v>6621.3</v>
      </c>
      <c r="N140" s="18">
        <v>4167.8999999999996</v>
      </c>
      <c r="O140" s="18">
        <v>11230.1</v>
      </c>
      <c r="P140" s="18">
        <v>14744.8</v>
      </c>
      <c r="Q140" s="18">
        <v>3651.9</v>
      </c>
    </row>
    <row r="141" spans="1:17" ht="13.8" x14ac:dyDescent="0.3">
      <c r="A141" s="17">
        <v>38138</v>
      </c>
      <c r="B141" s="18">
        <v>120935</v>
      </c>
      <c r="C141" s="18">
        <v>34299.800000000003</v>
      </c>
      <c r="D141" s="18">
        <v>23442.400000000001</v>
      </c>
      <c r="E141" s="18" t="s">
        <v>33</v>
      </c>
      <c r="F141" s="18">
        <v>38405.599999999999</v>
      </c>
      <c r="G141" s="18">
        <v>8816</v>
      </c>
      <c r="H141" s="18">
        <v>7871.5</v>
      </c>
      <c r="I141" s="18">
        <v>7520.1</v>
      </c>
      <c r="J141" s="19">
        <v>21250.1</v>
      </c>
      <c r="K141" s="18">
        <v>13049.7</v>
      </c>
      <c r="L141" s="18">
        <v>2407.1</v>
      </c>
      <c r="M141" s="18">
        <v>6615.7</v>
      </c>
      <c r="N141" s="18">
        <v>3890.5</v>
      </c>
      <c r="O141" s="18">
        <v>9840.9</v>
      </c>
      <c r="P141" s="18">
        <v>15067.1</v>
      </c>
      <c r="Q141" s="18">
        <v>4039.6</v>
      </c>
    </row>
    <row r="142" spans="1:17" ht="13.8" x14ac:dyDescent="0.3">
      <c r="A142" s="17">
        <v>38168</v>
      </c>
      <c r="B142" s="18">
        <v>124898</v>
      </c>
      <c r="C142" s="18">
        <v>37100.800000000003</v>
      </c>
      <c r="D142" s="18">
        <v>24254</v>
      </c>
      <c r="E142" s="18" t="s">
        <v>33</v>
      </c>
      <c r="F142" s="18">
        <v>42482.400000000001</v>
      </c>
      <c r="G142" s="18">
        <v>9227</v>
      </c>
      <c r="H142" s="18">
        <v>8416.5</v>
      </c>
      <c r="I142" s="18">
        <v>7513.7</v>
      </c>
      <c r="J142" s="19">
        <v>23250.799999999999</v>
      </c>
      <c r="K142" s="18">
        <v>13850</v>
      </c>
      <c r="L142" s="18">
        <v>2679.7</v>
      </c>
      <c r="M142" s="18">
        <v>6064.5</v>
      </c>
      <c r="N142" s="18">
        <v>3959.6</v>
      </c>
      <c r="O142" s="18">
        <v>11038</v>
      </c>
      <c r="P142" s="18">
        <v>16887.8</v>
      </c>
      <c r="Q142" s="18">
        <v>4090.1</v>
      </c>
    </row>
    <row r="143" spans="1:17" ht="13.8" x14ac:dyDescent="0.3">
      <c r="A143" s="17">
        <v>38199</v>
      </c>
      <c r="B143" s="18">
        <v>123210</v>
      </c>
      <c r="C143" s="18">
        <v>31989.599999999999</v>
      </c>
      <c r="D143" s="18">
        <v>23715.200000000001</v>
      </c>
      <c r="E143" s="18" t="s">
        <v>33</v>
      </c>
      <c r="F143" s="18">
        <v>43131.9</v>
      </c>
      <c r="G143" s="18">
        <v>8979</v>
      </c>
      <c r="H143" s="18">
        <v>8522.7000000000007</v>
      </c>
      <c r="I143" s="18">
        <v>7590</v>
      </c>
      <c r="J143" s="19">
        <v>19776.5</v>
      </c>
      <c r="K143" s="18">
        <v>12213.1</v>
      </c>
      <c r="L143" s="18">
        <v>2558.1999999999998</v>
      </c>
      <c r="M143" s="18">
        <v>6705.1</v>
      </c>
      <c r="N143" s="18">
        <v>3759.7</v>
      </c>
      <c r="O143" s="18">
        <v>11044.9</v>
      </c>
      <c r="P143" s="18">
        <v>17562.099999999999</v>
      </c>
      <c r="Q143" s="18">
        <v>3828.8</v>
      </c>
    </row>
    <row r="144" spans="1:17" ht="13.8" x14ac:dyDescent="0.3">
      <c r="A144" s="17">
        <v>38230</v>
      </c>
      <c r="B144" s="18">
        <v>125070</v>
      </c>
      <c r="C144" s="18">
        <v>35297</v>
      </c>
      <c r="D144" s="18">
        <v>22972</v>
      </c>
      <c r="E144" s="18" t="s">
        <v>33</v>
      </c>
      <c r="F144" s="18">
        <v>43420.800000000003</v>
      </c>
      <c r="G144" s="18">
        <v>9207</v>
      </c>
      <c r="H144" s="18">
        <v>8818.2000000000007</v>
      </c>
      <c r="I144" s="18">
        <v>9082.1</v>
      </c>
      <c r="J144" s="19">
        <v>22018.3</v>
      </c>
      <c r="K144" s="18">
        <v>13278.7</v>
      </c>
      <c r="L144" s="18">
        <v>2470.8000000000002</v>
      </c>
      <c r="M144" s="18">
        <v>6487.8</v>
      </c>
      <c r="N144" s="18">
        <v>3455.8</v>
      </c>
      <c r="O144" s="18">
        <v>10651.4</v>
      </c>
      <c r="P144" s="18">
        <v>18067.900000000001</v>
      </c>
      <c r="Q144" s="18">
        <v>3802.8</v>
      </c>
    </row>
    <row r="145" spans="1:17" ht="13.8" x14ac:dyDescent="0.3">
      <c r="A145" s="17">
        <v>38260</v>
      </c>
      <c r="B145" s="18">
        <v>124862</v>
      </c>
      <c r="C145" s="18">
        <v>35208.9</v>
      </c>
      <c r="D145" s="18">
        <v>22009.599999999999</v>
      </c>
      <c r="E145" s="18" t="s">
        <v>33</v>
      </c>
      <c r="F145" s="18">
        <v>44078.400000000001</v>
      </c>
      <c r="G145" s="18">
        <v>9793</v>
      </c>
      <c r="H145" s="18">
        <v>8653.2999999999993</v>
      </c>
      <c r="I145" s="18">
        <v>8295.5</v>
      </c>
      <c r="J145" s="19">
        <v>21688.1</v>
      </c>
      <c r="K145" s="18">
        <v>13520.9</v>
      </c>
      <c r="L145" s="18">
        <v>2645.6</v>
      </c>
      <c r="M145" s="18">
        <v>5994.4</v>
      </c>
      <c r="N145" s="18">
        <v>3496.1</v>
      </c>
      <c r="O145" s="18">
        <v>10510</v>
      </c>
      <c r="P145" s="18">
        <v>18386.900000000001</v>
      </c>
      <c r="Q145" s="18">
        <v>4392.6000000000004</v>
      </c>
    </row>
    <row r="146" spans="1:17" ht="13.8" x14ac:dyDescent="0.3">
      <c r="A146" s="17">
        <v>38291</v>
      </c>
      <c r="B146" s="18">
        <v>128726</v>
      </c>
      <c r="C146" s="18">
        <v>36885.9</v>
      </c>
      <c r="D146" s="18">
        <v>24682.3</v>
      </c>
      <c r="E146" s="18" t="s">
        <v>33</v>
      </c>
      <c r="F146" s="18">
        <v>46188.7</v>
      </c>
      <c r="G146" s="18">
        <v>9502</v>
      </c>
      <c r="H146" s="18">
        <v>9292.1</v>
      </c>
      <c r="I146" s="18">
        <v>9120.9</v>
      </c>
      <c r="J146" s="19">
        <v>22410.9</v>
      </c>
      <c r="K146" s="18">
        <v>14475.1</v>
      </c>
      <c r="L146" s="18">
        <v>3151.8</v>
      </c>
      <c r="M146" s="18">
        <v>7033.9</v>
      </c>
      <c r="N146" s="18">
        <v>4062</v>
      </c>
      <c r="O146" s="18">
        <v>11439.8</v>
      </c>
      <c r="P146" s="18">
        <v>19718.2</v>
      </c>
      <c r="Q146" s="18">
        <v>4095.8</v>
      </c>
    </row>
    <row r="147" spans="1:17" ht="13.8" x14ac:dyDescent="0.3">
      <c r="A147" s="17">
        <v>38321</v>
      </c>
      <c r="B147" s="18">
        <v>131941</v>
      </c>
      <c r="C147" s="18">
        <v>36784.300000000003</v>
      </c>
      <c r="D147" s="18">
        <v>25296</v>
      </c>
      <c r="E147" s="18" t="s">
        <v>33</v>
      </c>
      <c r="F147" s="18">
        <v>45773.8</v>
      </c>
      <c r="G147" s="18">
        <v>9386</v>
      </c>
      <c r="H147" s="18">
        <v>8960.2999999999993</v>
      </c>
      <c r="I147" s="18">
        <v>9071.2999999999993</v>
      </c>
      <c r="J147" s="19">
        <v>22875.5</v>
      </c>
      <c r="K147" s="18">
        <v>13908.9</v>
      </c>
      <c r="L147" s="18">
        <v>2959.5</v>
      </c>
      <c r="M147" s="18">
        <v>6958.7</v>
      </c>
      <c r="N147" s="18">
        <v>4195.7</v>
      </c>
      <c r="O147" s="18">
        <v>11636.2</v>
      </c>
      <c r="P147" s="18">
        <v>19679</v>
      </c>
      <c r="Q147" s="18">
        <v>4317</v>
      </c>
    </row>
    <row r="148" spans="1:17" ht="13.8" x14ac:dyDescent="0.3">
      <c r="A148" s="17">
        <v>38352</v>
      </c>
      <c r="B148" s="18">
        <v>130397</v>
      </c>
      <c r="C148" s="18">
        <v>33351.199999999997</v>
      </c>
      <c r="D148" s="18">
        <v>25543.1</v>
      </c>
      <c r="E148" s="18">
        <v>19150</v>
      </c>
      <c r="F148" s="18">
        <v>42319.6</v>
      </c>
      <c r="G148" s="18">
        <v>8601</v>
      </c>
      <c r="H148" s="18">
        <v>9133.7000000000007</v>
      </c>
      <c r="I148" s="18">
        <v>8202.1</v>
      </c>
      <c r="J148" s="19">
        <v>20825.5</v>
      </c>
      <c r="K148" s="18">
        <v>12525.6</v>
      </c>
      <c r="L148" s="18">
        <v>3039.9</v>
      </c>
      <c r="M148" s="18">
        <v>6992</v>
      </c>
      <c r="N148" s="18">
        <v>4355.1000000000004</v>
      </c>
      <c r="O148" s="18">
        <v>11212</v>
      </c>
      <c r="P148" s="18">
        <v>17412</v>
      </c>
      <c r="Q148" s="18">
        <v>3757.2</v>
      </c>
    </row>
    <row r="149" spans="1:17" ht="13.8" x14ac:dyDescent="0.3">
      <c r="A149" s="17">
        <v>38383</v>
      </c>
      <c r="B149" s="18">
        <v>132705</v>
      </c>
      <c r="C149" s="18">
        <v>33913.4</v>
      </c>
      <c r="D149" s="18">
        <v>22091.3</v>
      </c>
      <c r="E149" s="18">
        <v>16512</v>
      </c>
      <c r="F149" s="18">
        <v>41914</v>
      </c>
      <c r="G149" s="18">
        <v>9074.2999999999993</v>
      </c>
      <c r="H149" s="18">
        <v>9201.9</v>
      </c>
      <c r="I149" s="18">
        <v>8149.3</v>
      </c>
      <c r="J149" s="19">
        <v>21839.5</v>
      </c>
      <c r="K149" s="18">
        <v>12073.9</v>
      </c>
      <c r="L149" s="18">
        <v>2562.1</v>
      </c>
      <c r="M149" s="18">
        <v>5955.9</v>
      </c>
      <c r="N149" s="18">
        <v>3544.8</v>
      </c>
      <c r="O149" s="18">
        <v>10154.4</v>
      </c>
      <c r="P149" s="18">
        <v>17885.8</v>
      </c>
      <c r="Q149" s="18">
        <v>4124</v>
      </c>
    </row>
    <row r="150" spans="1:17" ht="13.8" x14ac:dyDescent="0.3">
      <c r="A150" s="17">
        <v>38411</v>
      </c>
      <c r="B150" s="18">
        <v>133576</v>
      </c>
      <c r="C150" s="18">
        <v>34109.599999999999</v>
      </c>
      <c r="D150" s="18">
        <v>23734.9</v>
      </c>
      <c r="E150" s="18">
        <v>17746.3</v>
      </c>
      <c r="F150" s="18">
        <v>40033.800000000003</v>
      </c>
      <c r="G150" s="18">
        <v>7646.2</v>
      </c>
      <c r="H150" s="18">
        <v>8583</v>
      </c>
      <c r="I150" s="18">
        <v>8063.8</v>
      </c>
      <c r="J150" s="19">
        <v>21502.5</v>
      </c>
      <c r="K150" s="18">
        <v>12607.1</v>
      </c>
      <c r="L150" s="18">
        <v>2586</v>
      </c>
      <c r="M150" s="18">
        <v>6378.3</v>
      </c>
      <c r="N150" s="18">
        <v>3704.9</v>
      </c>
      <c r="O150" s="18">
        <v>10993.4</v>
      </c>
      <c r="P150" s="18">
        <v>16937.599999999999</v>
      </c>
      <c r="Q150" s="18">
        <v>3410.6</v>
      </c>
    </row>
    <row r="151" spans="1:17" ht="13.8" x14ac:dyDescent="0.3">
      <c r="A151" s="17">
        <v>38442</v>
      </c>
      <c r="B151" s="18">
        <v>131176</v>
      </c>
      <c r="C151" s="18">
        <v>38123.9</v>
      </c>
      <c r="D151" s="18">
        <v>26401.8</v>
      </c>
      <c r="E151" s="18">
        <v>19435.3</v>
      </c>
      <c r="F151" s="18">
        <v>42521.4</v>
      </c>
      <c r="G151" s="18">
        <v>8216.1</v>
      </c>
      <c r="H151" s="18">
        <v>10119.6</v>
      </c>
      <c r="I151" s="18">
        <v>9767</v>
      </c>
      <c r="J151" s="19">
        <v>24009.5</v>
      </c>
      <c r="K151" s="18">
        <v>14114.4</v>
      </c>
      <c r="L151" s="18">
        <v>2834.1</v>
      </c>
      <c r="M151" s="18">
        <v>7382.5</v>
      </c>
      <c r="N151" s="18">
        <v>4333.2</v>
      </c>
      <c r="O151" s="18">
        <v>12779.2</v>
      </c>
      <c r="P151" s="18">
        <v>16184.9</v>
      </c>
      <c r="Q151" s="18">
        <v>3695.9</v>
      </c>
    </row>
    <row r="152" spans="1:17" ht="13.8" x14ac:dyDescent="0.3">
      <c r="A152" s="17">
        <v>38472</v>
      </c>
      <c r="B152" s="18">
        <v>136484</v>
      </c>
      <c r="C152" s="18">
        <v>37739.599999999999</v>
      </c>
      <c r="D152" s="18">
        <v>25827.200000000001</v>
      </c>
      <c r="E152" s="18">
        <v>18915</v>
      </c>
      <c r="F152" s="18">
        <v>43343</v>
      </c>
      <c r="G152" s="18">
        <v>8035.1</v>
      </c>
      <c r="H152" s="18">
        <v>9943.7999999999993</v>
      </c>
      <c r="I152" s="18">
        <v>10163.200000000001</v>
      </c>
      <c r="J152" s="19">
        <v>23458</v>
      </c>
      <c r="K152" s="18">
        <v>14281.7</v>
      </c>
      <c r="L152" s="18">
        <v>2936</v>
      </c>
      <c r="M152" s="18">
        <v>6941.3</v>
      </c>
      <c r="N152" s="18">
        <v>4323.1000000000004</v>
      </c>
      <c r="O152" s="18">
        <v>11793.4</v>
      </c>
      <c r="P152" s="18">
        <v>18148.5</v>
      </c>
      <c r="Q152" s="18">
        <v>3464.7</v>
      </c>
    </row>
    <row r="153" spans="1:17" ht="13.8" x14ac:dyDescent="0.3">
      <c r="A153" s="17">
        <v>38503</v>
      </c>
      <c r="B153" s="18">
        <v>136063</v>
      </c>
      <c r="C153" s="18">
        <v>37941.199999999997</v>
      </c>
      <c r="D153" s="18">
        <v>26795.8</v>
      </c>
      <c r="E153" s="18">
        <v>19744.400000000001</v>
      </c>
      <c r="F153" s="18">
        <v>43538</v>
      </c>
      <c r="G153" s="18">
        <v>8317.7000000000007</v>
      </c>
      <c r="H153" s="18">
        <v>9990.2999999999993</v>
      </c>
      <c r="I153" s="18">
        <v>9870.9</v>
      </c>
      <c r="J153" s="19">
        <v>23527.7</v>
      </c>
      <c r="K153" s="18">
        <v>14413.5</v>
      </c>
      <c r="L153" s="18">
        <v>2676.3</v>
      </c>
      <c r="M153" s="18">
        <v>7382</v>
      </c>
      <c r="N153" s="18">
        <v>4325.6000000000004</v>
      </c>
      <c r="O153" s="18">
        <v>10756</v>
      </c>
      <c r="P153" s="18">
        <v>19053.2</v>
      </c>
      <c r="Q153" s="18">
        <v>3627.2</v>
      </c>
    </row>
    <row r="154" spans="1:17" ht="13.8" x14ac:dyDescent="0.3">
      <c r="A154" s="17">
        <v>38533</v>
      </c>
      <c r="B154" s="18">
        <v>138263</v>
      </c>
      <c r="C154" s="18">
        <v>38520.9</v>
      </c>
      <c r="D154" s="18">
        <v>26561.599999999999</v>
      </c>
      <c r="E154" s="18">
        <v>19679.400000000001</v>
      </c>
      <c r="F154" s="18">
        <v>47466.2</v>
      </c>
      <c r="G154" s="18">
        <v>8644.7999999999993</v>
      </c>
      <c r="H154" s="18">
        <v>10503</v>
      </c>
      <c r="I154" s="18">
        <v>10176.200000000001</v>
      </c>
      <c r="J154" s="19">
        <v>23672.2</v>
      </c>
      <c r="K154" s="18">
        <v>14848.6</v>
      </c>
      <c r="L154" s="18">
        <v>3193</v>
      </c>
      <c r="M154" s="18">
        <v>7052.2</v>
      </c>
      <c r="N154" s="18">
        <v>4137.5</v>
      </c>
      <c r="O154" s="18">
        <v>12004.2</v>
      </c>
      <c r="P154" s="18">
        <v>20976.7</v>
      </c>
      <c r="Q154" s="18">
        <v>3806.4</v>
      </c>
    </row>
    <row r="155" spans="1:17" ht="13.8" x14ac:dyDescent="0.3">
      <c r="A155" s="17">
        <v>38564</v>
      </c>
      <c r="B155" s="18">
        <v>138443</v>
      </c>
      <c r="C155" s="18">
        <v>33797.5</v>
      </c>
      <c r="D155" s="18">
        <v>25741.599999999999</v>
      </c>
      <c r="E155" s="18">
        <v>19113.8</v>
      </c>
      <c r="F155" s="18">
        <v>46966.6</v>
      </c>
      <c r="G155" s="18">
        <v>8197</v>
      </c>
      <c r="H155" s="18">
        <v>10457.1</v>
      </c>
      <c r="I155" s="18">
        <v>11280.8</v>
      </c>
      <c r="J155" s="19">
        <v>21087.3</v>
      </c>
      <c r="K155" s="18">
        <v>12710.2</v>
      </c>
      <c r="L155" s="18">
        <v>2687.6</v>
      </c>
      <c r="M155" s="18">
        <v>7206.5</v>
      </c>
      <c r="N155" s="18">
        <v>4035.1</v>
      </c>
      <c r="O155" s="18">
        <v>11394.2</v>
      </c>
      <c r="P155" s="18">
        <v>21272.7</v>
      </c>
      <c r="Q155" s="18">
        <v>3323.6</v>
      </c>
    </row>
    <row r="156" spans="1:17" ht="13.8" x14ac:dyDescent="0.3">
      <c r="A156" s="17">
        <v>38595</v>
      </c>
      <c r="B156" s="18">
        <v>140574</v>
      </c>
      <c r="C156" s="18">
        <v>39936.9</v>
      </c>
      <c r="D156" s="18">
        <v>25699.1</v>
      </c>
      <c r="E156" s="18">
        <v>19100.099999999999</v>
      </c>
      <c r="F156" s="18">
        <v>48918.3</v>
      </c>
      <c r="G156" s="18">
        <v>8947.2000000000007</v>
      </c>
      <c r="H156" s="18">
        <v>10854.3</v>
      </c>
      <c r="I156" s="18">
        <v>12553.1</v>
      </c>
      <c r="J156" s="19">
        <v>25041.3</v>
      </c>
      <c r="K156" s="18">
        <v>14895.6</v>
      </c>
      <c r="L156" s="18">
        <v>2657.5</v>
      </c>
      <c r="M156" s="18">
        <v>7423.6</v>
      </c>
      <c r="N156" s="18">
        <v>4138.8</v>
      </c>
      <c r="O156" s="18">
        <v>11457.2</v>
      </c>
      <c r="P156" s="18">
        <v>22421.3</v>
      </c>
      <c r="Q156" s="18">
        <v>3661.2</v>
      </c>
    </row>
    <row r="157" spans="1:17" ht="13.8" x14ac:dyDescent="0.3">
      <c r="A157" s="17">
        <v>38625</v>
      </c>
      <c r="B157" s="18">
        <v>144676</v>
      </c>
      <c r="C157" s="18">
        <v>40467.5</v>
      </c>
      <c r="D157" s="18">
        <v>25129.1</v>
      </c>
      <c r="E157" s="18">
        <v>18181.7</v>
      </c>
      <c r="F157" s="18">
        <v>48700.1</v>
      </c>
      <c r="G157" s="18">
        <v>8575.4</v>
      </c>
      <c r="H157" s="18">
        <v>10901</v>
      </c>
      <c r="I157" s="18">
        <v>11822.6</v>
      </c>
      <c r="J157" s="19">
        <v>25949.9</v>
      </c>
      <c r="K157" s="18">
        <v>14517.6</v>
      </c>
      <c r="L157" s="18">
        <v>2868.7</v>
      </c>
      <c r="M157" s="18">
        <v>6445.2</v>
      </c>
      <c r="N157" s="18">
        <v>4352.1000000000004</v>
      </c>
      <c r="O157" s="18">
        <v>10837.7</v>
      </c>
      <c r="P157" s="18">
        <v>23294.5</v>
      </c>
      <c r="Q157" s="18">
        <v>3343</v>
      </c>
    </row>
    <row r="158" spans="1:17" ht="13.8" x14ac:dyDescent="0.3">
      <c r="A158" s="17">
        <v>38656</v>
      </c>
      <c r="B158" s="18">
        <v>148537</v>
      </c>
      <c r="C158" s="18">
        <v>43445.3</v>
      </c>
      <c r="D158" s="18">
        <v>27983.9</v>
      </c>
      <c r="E158" s="18">
        <v>20283.2</v>
      </c>
      <c r="F158" s="18">
        <v>51934.6</v>
      </c>
      <c r="G158" s="18">
        <v>9094.2999999999993</v>
      </c>
      <c r="H158" s="18">
        <v>10665.1</v>
      </c>
      <c r="I158" s="18">
        <v>12514.8</v>
      </c>
      <c r="J158" s="19">
        <v>27725</v>
      </c>
      <c r="K158" s="18">
        <v>15720.3</v>
      </c>
      <c r="L158" s="18">
        <v>2800.1</v>
      </c>
      <c r="M158" s="18">
        <v>7538.8</v>
      </c>
      <c r="N158" s="18">
        <v>4913.8</v>
      </c>
      <c r="O158" s="18">
        <v>12173.3</v>
      </c>
      <c r="P158" s="18">
        <v>24382.9</v>
      </c>
      <c r="Q158" s="18">
        <v>3727</v>
      </c>
    </row>
    <row r="159" spans="1:17" ht="13.8" x14ac:dyDescent="0.3">
      <c r="A159" s="17">
        <v>38686</v>
      </c>
      <c r="B159" s="18">
        <v>147225</v>
      </c>
      <c r="C159" s="18">
        <v>41881.9</v>
      </c>
      <c r="D159" s="18">
        <v>27936.7</v>
      </c>
      <c r="E159" s="18">
        <v>20336.599999999999</v>
      </c>
      <c r="F159" s="18">
        <v>49204.7</v>
      </c>
      <c r="G159" s="18">
        <v>9086.4</v>
      </c>
      <c r="H159" s="18">
        <v>10663.8</v>
      </c>
      <c r="I159" s="18">
        <v>11657.3</v>
      </c>
      <c r="J159" s="19">
        <v>26382.7</v>
      </c>
      <c r="K159" s="18">
        <v>15499.1</v>
      </c>
      <c r="L159" s="18">
        <v>3017.8</v>
      </c>
      <c r="M159" s="18">
        <v>7564.4</v>
      </c>
      <c r="N159" s="18">
        <v>4969.1000000000004</v>
      </c>
      <c r="O159" s="18">
        <v>11945.9</v>
      </c>
      <c r="P159" s="18">
        <v>22426.1</v>
      </c>
      <c r="Q159" s="18">
        <v>3901.3</v>
      </c>
    </row>
    <row r="160" spans="1:17" ht="13.8" x14ac:dyDescent="0.3">
      <c r="A160" s="17">
        <v>38717</v>
      </c>
      <c r="B160" s="18">
        <v>149648</v>
      </c>
      <c r="C160" s="18">
        <v>40615.300000000003</v>
      </c>
      <c r="D160" s="18">
        <v>26534.400000000001</v>
      </c>
      <c r="E160" s="18">
        <v>19832.900000000001</v>
      </c>
      <c r="F160" s="18">
        <v>46859.7</v>
      </c>
      <c r="G160" s="18">
        <v>8774.5</v>
      </c>
      <c r="H160" s="18">
        <v>10990.2</v>
      </c>
      <c r="I160" s="18">
        <v>11150.1</v>
      </c>
      <c r="J160" s="19">
        <v>26188.6</v>
      </c>
      <c r="K160" s="18">
        <v>14426.7</v>
      </c>
      <c r="L160" s="18">
        <v>3023</v>
      </c>
      <c r="M160" s="18">
        <v>7480.3</v>
      </c>
      <c r="N160" s="18">
        <v>4254.7</v>
      </c>
      <c r="O160" s="18">
        <v>11715</v>
      </c>
      <c r="P160" s="18">
        <v>20486</v>
      </c>
      <c r="Q160" s="18">
        <v>3696.6</v>
      </c>
    </row>
    <row r="161" spans="1:17" ht="13.8" x14ac:dyDescent="0.3">
      <c r="A161" s="17">
        <v>38748</v>
      </c>
      <c r="B161" s="18">
        <v>145285</v>
      </c>
      <c r="C161" s="18">
        <v>41193.800000000003</v>
      </c>
      <c r="D161" s="18">
        <v>25010.1</v>
      </c>
      <c r="E161" s="18">
        <v>18757</v>
      </c>
      <c r="F161" s="18">
        <v>47223.7</v>
      </c>
      <c r="G161" s="18">
        <v>9139</v>
      </c>
      <c r="H161" s="18">
        <v>11041.7</v>
      </c>
      <c r="I161" s="18">
        <v>11492.4</v>
      </c>
      <c r="J161" s="19">
        <v>25965.9</v>
      </c>
      <c r="K161" s="18">
        <v>15227.9</v>
      </c>
      <c r="L161" s="18">
        <v>2882.8</v>
      </c>
      <c r="M161" s="18">
        <v>6610.8</v>
      </c>
      <c r="N161" s="18">
        <v>3824.2</v>
      </c>
      <c r="O161" s="18">
        <v>10913.3</v>
      </c>
      <c r="P161" s="18">
        <v>21382.5</v>
      </c>
      <c r="Q161" s="18">
        <v>3890.9</v>
      </c>
    </row>
    <row r="162" spans="1:17" ht="13.8" x14ac:dyDescent="0.3">
      <c r="A162" s="17">
        <v>38776</v>
      </c>
      <c r="B162" s="18">
        <v>136286</v>
      </c>
      <c r="C162" s="18">
        <v>38570.199999999997</v>
      </c>
      <c r="D162" s="18">
        <v>24275.3</v>
      </c>
      <c r="E162" s="18">
        <v>18377</v>
      </c>
      <c r="F162" s="18">
        <v>42358.9</v>
      </c>
      <c r="G162" s="18">
        <v>7925</v>
      </c>
      <c r="H162" s="18">
        <v>10068.5</v>
      </c>
      <c r="I162" s="18">
        <v>11045.8</v>
      </c>
      <c r="J162" s="19">
        <v>23750</v>
      </c>
      <c r="K162" s="18">
        <v>14820.1</v>
      </c>
      <c r="L162" s="18">
        <v>2838</v>
      </c>
      <c r="M162" s="18">
        <v>6879.7</v>
      </c>
      <c r="N162" s="18">
        <v>3816.4</v>
      </c>
      <c r="O162" s="18">
        <v>11585.8</v>
      </c>
      <c r="P162" s="18">
        <v>17905.400000000001</v>
      </c>
      <c r="Q162" s="18">
        <v>3559.6</v>
      </c>
    </row>
    <row r="163" spans="1:17" ht="13.8" x14ac:dyDescent="0.3">
      <c r="A163" s="17">
        <v>38807</v>
      </c>
      <c r="B163" s="18">
        <v>154449</v>
      </c>
      <c r="C163" s="18">
        <v>43841.1</v>
      </c>
      <c r="D163" s="18">
        <v>29406.2</v>
      </c>
      <c r="E163" s="18">
        <v>21812</v>
      </c>
      <c r="F163" s="18">
        <v>48464.2</v>
      </c>
      <c r="G163" s="18">
        <v>8927</v>
      </c>
      <c r="H163" s="18">
        <v>11657</v>
      </c>
      <c r="I163" s="18">
        <v>11616.6</v>
      </c>
      <c r="J163" s="19">
        <v>26477.7</v>
      </c>
      <c r="K163" s="18">
        <v>17363.400000000001</v>
      </c>
      <c r="L163" s="18">
        <v>3239.8</v>
      </c>
      <c r="M163" s="18">
        <v>8059</v>
      </c>
      <c r="N163" s="18">
        <v>4706.3999999999996</v>
      </c>
      <c r="O163" s="18">
        <v>12977.2</v>
      </c>
      <c r="P163" s="18">
        <v>20531.3</v>
      </c>
      <c r="Q163" s="18">
        <v>3773.1</v>
      </c>
    </row>
    <row r="164" spans="1:17" ht="13.8" x14ac:dyDescent="0.3">
      <c r="A164" s="17">
        <v>38837</v>
      </c>
      <c r="B164" s="18">
        <v>147612</v>
      </c>
      <c r="C164" s="18">
        <v>40502.1</v>
      </c>
      <c r="D164" s="18">
        <v>27250.5</v>
      </c>
      <c r="E164" s="18">
        <v>19828</v>
      </c>
      <c r="F164" s="18">
        <v>48189.8</v>
      </c>
      <c r="G164" s="18">
        <v>8645</v>
      </c>
      <c r="H164" s="18">
        <v>10370.1</v>
      </c>
      <c r="I164" s="18">
        <v>11540.7</v>
      </c>
      <c r="J164" s="19">
        <v>24836.799999999999</v>
      </c>
      <c r="K164" s="18">
        <v>15665.3</v>
      </c>
      <c r="L164" s="18">
        <v>3059.2</v>
      </c>
      <c r="M164" s="18">
        <v>7745</v>
      </c>
      <c r="N164" s="18">
        <v>4460.1000000000004</v>
      </c>
      <c r="O164" s="18">
        <v>12261.3</v>
      </c>
      <c r="P164" s="18">
        <v>21459.1</v>
      </c>
      <c r="Q164" s="18">
        <v>3561.1</v>
      </c>
    </row>
    <row r="165" spans="1:17" ht="13.8" x14ac:dyDescent="0.3">
      <c r="A165" s="17">
        <v>38868</v>
      </c>
      <c r="B165" s="18">
        <v>159143</v>
      </c>
      <c r="C165" s="18">
        <v>43613.599999999999</v>
      </c>
      <c r="D165" s="18">
        <v>29744.400000000001</v>
      </c>
      <c r="E165" s="18">
        <v>21422</v>
      </c>
      <c r="F165" s="18">
        <v>49621.4</v>
      </c>
      <c r="G165" s="18">
        <v>9363</v>
      </c>
      <c r="H165" s="18">
        <v>11890.6</v>
      </c>
      <c r="I165" s="18">
        <v>14169</v>
      </c>
      <c r="J165" s="19">
        <v>26459</v>
      </c>
      <c r="K165" s="18">
        <v>17154.599999999999</v>
      </c>
      <c r="L165" s="18">
        <v>3122.5</v>
      </c>
      <c r="M165" s="18">
        <v>7412</v>
      </c>
      <c r="N165" s="18">
        <v>5080.5</v>
      </c>
      <c r="O165" s="18">
        <v>12034</v>
      </c>
      <c r="P165" s="18">
        <v>22317.599999999999</v>
      </c>
      <c r="Q165" s="18">
        <v>4061.5</v>
      </c>
    </row>
    <row r="166" spans="1:17" ht="13.8" x14ac:dyDescent="0.3">
      <c r="A166" s="17">
        <v>38898</v>
      </c>
      <c r="B166" s="18">
        <v>160691</v>
      </c>
      <c r="C166" s="18">
        <v>44331.5</v>
      </c>
      <c r="D166" s="18">
        <v>28498.400000000001</v>
      </c>
      <c r="E166" s="18">
        <v>21363</v>
      </c>
      <c r="F166" s="18">
        <v>51762.400000000001</v>
      </c>
      <c r="G166" s="18">
        <v>9340</v>
      </c>
      <c r="H166" s="18">
        <v>11565.7</v>
      </c>
      <c r="I166" s="18">
        <v>13732.9</v>
      </c>
      <c r="J166" s="19">
        <v>26544.2</v>
      </c>
      <c r="K166" s="18">
        <v>17787.3</v>
      </c>
      <c r="L166" s="18">
        <v>3268.6</v>
      </c>
      <c r="M166" s="18">
        <v>7401.6</v>
      </c>
      <c r="N166" s="18">
        <v>4630.5</v>
      </c>
      <c r="O166" s="18">
        <v>12337.3</v>
      </c>
      <c r="P166" s="18">
        <v>23989.7</v>
      </c>
      <c r="Q166" s="18">
        <v>3885.6</v>
      </c>
    </row>
    <row r="167" spans="1:17" ht="13.8" x14ac:dyDescent="0.3">
      <c r="A167" s="17">
        <v>38929</v>
      </c>
      <c r="B167" s="18">
        <v>157960</v>
      </c>
      <c r="C167" s="18">
        <v>38391.1</v>
      </c>
      <c r="D167" s="18">
        <v>29004.7</v>
      </c>
      <c r="E167" s="18">
        <v>21735</v>
      </c>
      <c r="F167" s="18">
        <v>53167.5</v>
      </c>
      <c r="G167" s="18">
        <v>9506</v>
      </c>
      <c r="H167" s="18">
        <v>12256.7</v>
      </c>
      <c r="I167" s="18">
        <v>15102.7</v>
      </c>
      <c r="J167" s="19">
        <v>22926.6</v>
      </c>
      <c r="K167" s="18">
        <v>15464.5</v>
      </c>
      <c r="L167" s="18">
        <v>3078.7</v>
      </c>
      <c r="M167" s="18">
        <v>7405.7</v>
      </c>
      <c r="N167" s="18">
        <v>4559.8999999999996</v>
      </c>
      <c r="O167" s="18">
        <v>12557.6</v>
      </c>
      <c r="P167" s="18">
        <v>24632</v>
      </c>
      <c r="Q167" s="18">
        <v>3854</v>
      </c>
    </row>
    <row r="168" spans="1:17" ht="13.8" x14ac:dyDescent="0.3">
      <c r="A168" s="17">
        <v>38960</v>
      </c>
      <c r="B168" s="18">
        <v>168090</v>
      </c>
      <c r="C168" s="18">
        <v>44337.9</v>
      </c>
      <c r="D168" s="18">
        <v>28589.3</v>
      </c>
      <c r="E168" s="18">
        <v>21752</v>
      </c>
      <c r="F168" s="18">
        <v>55989.1</v>
      </c>
      <c r="G168" s="18">
        <v>9961</v>
      </c>
      <c r="H168" s="18">
        <v>12311.9</v>
      </c>
      <c r="I168" s="18">
        <v>15206</v>
      </c>
      <c r="J168" s="19">
        <v>26299.200000000001</v>
      </c>
      <c r="K168" s="18">
        <v>18038.7</v>
      </c>
      <c r="L168" s="18">
        <v>3002.3</v>
      </c>
      <c r="M168" s="18">
        <v>7687.4</v>
      </c>
      <c r="N168" s="18">
        <v>4605.3</v>
      </c>
      <c r="O168" s="18">
        <v>12495.4</v>
      </c>
      <c r="P168" s="18">
        <v>26713.3</v>
      </c>
      <c r="Q168" s="18">
        <v>4015.6</v>
      </c>
    </row>
    <row r="169" spans="1:17" ht="13.8" x14ac:dyDescent="0.3">
      <c r="A169" s="17">
        <v>38990</v>
      </c>
      <c r="B169" s="18">
        <v>158872</v>
      </c>
      <c r="C169" s="18">
        <v>41863.800000000003</v>
      </c>
      <c r="D169" s="18">
        <v>25633.5</v>
      </c>
      <c r="E169" s="18">
        <v>18741</v>
      </c>
      <c r="F169" s="18">
        <v>55210.6</v>
      </c>
      <c r="G169" s="18">
        <v>9282</v>
      </c>
      <c r="H169" s="18">
        <v>11369.1</v>
      </c>
      <c r="I169" s="18">
        <v>13388.1</v>
      </c>
      <c r="J169" s="19">
        <v>24966.3</v>
      </c>
      <c r="K169" s="18">
        <v>16897.5</v>
      </c>
      <c r="L169" s="18">
        <v>2918.1</v>
      </c>
      <c r="M169" s="18">
        <v>6755.3</v>
      </c>
      <c r="N169" s="18">
        <v>4349.6000000000004</v>
      </c>
      <c r="O169" s="18">
        <v>11825.5</v>
      </c>
      <c r="P169" s="18">
        <v>27570.6</v>
      </c>
      <c r="Q169" s="18">
        <v>3687.5</v>
      </c>
    </row>
    <row r="170" spans="1:17" ht="13.8" x14ac:dyDescent="0.3">
      <c r="A170" s="17">
        <v>39021</v>
      </c>
      <c r="B170" s="18">
        <v>164852</v>
      </c>
      <c r="C170" s="18">
        <v>42596</v>
      </c>
      <c r="D170" s="18">
        <v>28365.200000000001</v>
      </c>
      <c r="E170" s="18">
        <v>20968</v>
      </c>
      <c r="F170" s="18">
        <v>59322.7</v>
      </c>
      <c r="G170" s="18">
        <v>9766</v>
      </c>
      <c r="H170" s="18">
        <v>10922.8</v>
      </c>
      <c r="I170" s="18">
        <v>11852</v>
      </c>
      <c r="J170" s="19">
        <v>25080.799999999999</v>
      </c>
      <c r="K170" s="18">
        <v>17515.2</v>
      </c>
      <c r="L170" s="18">
        <v>3316.3</v>
      </c>
      <c r="M170" s="18">
        <v>7383.2</v>
      </c>
      <c r="N170" s="18">
        <v>4660.3</v>
      </c>
      <c r="O170" s="18">
        <v>13787.7</v>
      </c>
      <c r="P170" s="18">
        <v>29388.6</v>
      </c>
      <c r="Q170" s="18">
        <v>3965</v>
      </c>
    </row>
    <row r="171" spans="1:17" ht="13.8" x14ac:dyDescent="0.3">
      <c r="A171" s="17">
        <v>39051</v>
      </c>
      <c r="B171" s="18">
        <v>157190</v>
      </c>
      <c r="C171" s="18">
        <v>42488.6</v>
      </c>
      <c r="D171" s="18">
        <v>28515.1</v>
      </c>
      <c r="E171" s="18">
        <v>21128</v>
      </c>
      <c r="F171" s="18">
        <v>55834.7</v>
      </c>
      <c r="G171" s="18">
        <v>9163</v>
      </c>
      <c r="H171" s="18">
        <v>10129.200000000001</v>
      </c>
      <c r="I171" s="18">
        <v>10419.200000000001</v>
      </c>
      <c r="J171" s="19">
        <v>25242</v>
      </c>
      <c r="K171" s="18">
        <v>17246.599999999999</v>
      </c>
      <c r="L171" s="18">
        <v>3147</v>
      </c>
      <c r="M171" s="18">
        <v>7819.4</v>
      </c>
      <c r="N171" s="18">
        <v>4593.6000000000004</v>
      </c>
      <c r="O171" s="18">
        <v>12987.2</v>
      </c>
      <c r="P171" s="18">
        <v>27775.1</v>
      </c>
      <c r="Q171" s="18">
        <v>3836.7</v>
      </c>
    </row>
    <row r="172" spans="1:17" ht="13.8" x14ac:dyDescent="0.3">
      <c r="A172" s="17">
        <v>39082</v>
      </c>
      <c r="B172" s="18">
        <v>149112</v>
      </c>
      <c r="C172" s="18">
        <v>38961.5</v>
      </c>
      <c r="D172" s="18">
        <v>27766.2</v>
      </c>
      <c r="E172" s="18">
        <v>21062</v>
      </c>
      <c r="F172" s="18">
        <v>51376.800000000003</v>
      </c>
      <c r="G172" s="18">
        <v>8746</v>
      </c>
      <c r="H172" s="18">
        <v>10092.5</v>
      </c>
      <c r="I172" s="18">
        <v>11192.7</v>
      </c>
      <c r="J172" s="19">
        <v>23889.4</v>
      </c>
      <c r="K172" s="18">
        <v>15072.1</v>
      </c>
      <c r="L172" s="18">
        <v>3166.3</v>
      </c>
      <c r="M172" s="18">
        <v>7922.9</v>
      </c>
      <c r="N172" s="18">
        <v>4226.1000000000004</v>
      </c>
      <c r="O172" s="18">
        <v>12418.6</v>
      </c>
      <c r="P172" s="18">
        <v>24109.200000000001</v>
      </c>
      <c r="Q172" s="18">
        <v>3713</v>
      </c>
    </row>
    <row r="173" spans="1:17" ht="13.8" x14ac:dyDescent="0.3">
      <c r="A173" s="17">
        <v>39113</v>
      </c>
      <c r="B173" s="18">
        <v>150806</v>
      </c>
      <c r="C173" s="18">
        <v>40488.199999999997</v>
      </c>
      <c r="D173" s="18">
        <v>26094.3</v>
      </c>
      <c r="E173" s="18">
        <v>19604</v>
      </c>
      <c r="F173" s="18">
        <v>52540.6</v>
      </c>
      <c r="G173" s="18">
        <v>9558</v>
      </c>
      <c r="H173" s="18">
        <v>10163.200000000001</v>
      </c>
      <c r="I173" s="18">
        <v>11588.6</v>
      </c>
      <c r="J173" s="19">
        <v>25114.799999999999</v>
      </c>
      <c r="K173" s="18">
        <v>15373.4</v>
      </c>
      <c r="L173" s="18">
        <v>2960.5</v>
      </c>
      <c r="M173" s="18">
        <v>6853.5</v>
      </c>
      <c r="N173" s="18">
        <v>4063.1</v>
      </c>
      <c r="O173" s="18">
        <v>11405.6</v>
      </c>
      <c r="P173" s="18">
        <v>25640.6</v>
      </c>
      <c r="Q173" s="18">
        <v>4220.1000000000004</v>
      </c>
    </row>
    <row r="174" spans="1:17" ht="13.8" x14ac:dyDescent="0.3">
      <c r="A174" s="17">
        <v>39141</v>
      </c>
      <c r="B174" s="18">
        <v>139586</v>
      </c>
      <c r="C174" s="18">
        <v>38821.599999999999</v>
      </c>
      <c r="D174" s="18">
        <v>25379.200000000001</v>
      </c>
      <c r="E174" s="18">
        <v>19310</v>
      </c>
      <c r="F174" s="18">
        <v>48327.4</v>
      </c>
      <c r="G174" s="18">
        <v>8310</v>
      </c>
      <c r="H174" s="18">
        <v>9092.5</v>
      </c>
      <c r="I174" s="18">
        <v>9336.6</v>
      </c>
      <c r="J174" s="19">
        <v>23678.799999999999</v>
      </c>
      <c r="K174" s="18">
        <v>15142.8</v>
      </c>
      <c r="L174" s="18">
        <v>2976.4</v>
      </c>
      <c r="M174" s="18">
        <v>6991</v>
      </c>
      <c r="N174" s="18">
        <v>3839.6</v>
      </c>
      <c r="O174" s="18">
        <v>11825.4</v>
      </c>
      <c r="P174" s="18">
        <v>23038.9</v>
      </c>
      <c r="Q174" s="18">
        <v>3600.5</v>
      </c>
    </row>
    <row r="175" spans="1:17" ht="13.8" x14ac:dyDescent="0.3">
      <c r="A175" s="17">
        <v>39172</v>
      </c>
      <c r="B175" s="18">
        <v>162808</v>
      </c>
      <c r="C175" s="18">
        <v>45428.2</v>
      </c>
      <c r="D175" s="18">
        <v>31283.599999999999</v>
      </c>
      <c r="E175" s="18">
        <v>23294</v>
      </c>
      <c r="F175" s="18">
        <v>50754.8</v>
      </c>
      <c r="G175" s="18">
        <v>9291</v>
      </c>
      <c r="H175" s="18">
        <v>10851.6</v>
      </c>
      <c r="I175" s="18">
        <v>12058.3</v>
      </c>
      <c r="J175" s="19">
        <v>27237.599999999999</v>
      </c>
      <c r="K175" s="18">
        <v>18190.599999999999</v>
      </c>
      <c r="L175" s="18">
        <v>3710.7</v>
      </c>
      <c r="M175" s="18">
        <v>8351.7999999999993</v>
      </c>
      <c r="N175" s="18">
        <v>4675</v>
      </c>
      <c r="O175" s="18">
        <v>12883.9</v>
      </c>
      <c r="P175" s="18">
        <v>22723</v>
      </c>
      <c r="Q175" s="18">
        <v>4211.7</v>
      </c>
    </row>
    <row r="176" spans="1:17" ht="13.8" x14ac:dyDescent="0.3">
      <c r="A176" s="17">
        <v>39202</v>
      </c>
      <c r="B176" s="18">
        <v>157518</v>
      </c>
      <c r="C176" s="18">
        <v>42338.8</v>
      </c>
      <c r="D176" s="18">
        <v>29325.3</v>
      </c>
      <c r="E176" s="18">
        <v>21994</v>
      </c>
      <c r="F176" s="18">
        <v>51209</v>
      </c>
      <c r="G176" s="18">
        <v>9016</v>
      </c>
      <c r="H176" s="18">
        <v>10765.2</v>
      </c>
      <c r="I176" s="18">
        <v>12614.8</v>
      </c>
      <c r="J176" s="19">
        <v>26083.9</v>
      </c>
      <c r="K176" s="18">
        <v>16254.9</v>
      </c>
      <c r="L176" s="18">
        <v>3495.3</v>
      </c>
      <c r="M176" s="18">
        <v>7858.3</v>
      </c>
      <c r="N176" s="18">
        <v>4615.3</v>
      </c>
      <c r="O176" s="18">
        <v>12548.1</v>
      </c>
      <c r="P176" s="18">
        <v>24241.5</v>
      </c>
      <c r="Q176" s="18">
        <v>4047</v>
      </c>
    </row>
    <row r="177" spans="1:17" ht="13.8" x14ac:dyDescent="0.3">
      <c r="A177" s="17">
        <v>39233</v>
      </c>
      <c r="B177" s="18">
        <v>164345</v>
      </c>
      <c r="C177" s="18">
        <v>44938.9</v>
      </c>
      <c r="D177" s="18">
        <v>29714.400000000001</v>
      </c>
      <c r="E177" s="18">
        <v>22237</v>
      </c>
      <c r="F177" s="18">
        <v>51904.3</v>
      </c>
      <c r="G177" s="18">
        <v>9837</v>
      </c>
      <c r="H177" s="18">
        <v>11328.4</v>
      </c>
      <c r="I177" s="18">
        <v>13950.7</v>
      </c>
      <c r="J177" s="19">
        <v>26920.1</v>
      </c>
      <c r="K177" s="18">
        <v>18018.900000000001</v>
      </c>
      <c r="L177" s="18">
        <v>3207.7</v>
      </c>
      <c r="M177" s="18">
        <v>7702.6</v>
      </c>
      <c r="N177" s="18">
        <v>5135.3999999999996</v>
      </c>
      <c r="O177" s="18">
        <v>11122.3</v>
      </c>
      <c r="P177" s="18">
        <v>25290.6</v>
      </c>
      <c r="Q177" s="18">
        <v>4273.2</v>
      </c>
    </row>
    <row r="178" spans="1:17" ht="13.8" x14ac:dyDescent="0.3">
      <c r="A178" s="17">
        <v>39263</v>
      </c>
      <c r="B178" s="18">
        <v>165064</v>
      </c>
      <c r="C178" s="18">
        <v>45814.9</v>
      </c>
      <c r="D178" s="18">
        <v>30372.5</v>
      </c>
      <c r="E178" s="18">
        <v>22474</v>
      </c>
      <c r="F178" s="18">
        <v>53818.400000000001</v>
      </c>
      <c r="G178" s="18">
        <v>9275</v>
      </c>
      <c r="H178" s="18">
        <v>10690.3</v>
      </c>
      <c r="I178" s="18">
        <v>13194.5</v>
      </c>
      <c r="J178" s="19">
        <v>27837.4</v>
      </c>
      <c r="K178" s="18">
        <v>17977.400000000001</v>
      </c>
      <c r="L178" s="18">
        <v>3541.2</v>
      </c>
      <c r="M178" s="18">
        <v>7734.2</v>
      </c>
      <c r="N178" s="18">
        <v>4953.2</v>
      </c>
      <c r="O178" s="18">
        <v>11827.3</v>
      </c>
      <c r="P178" s="18">
        <v>27071</v>
      </c>
      <c r="Q178" s="18">
        <v>3997.2</v>
      </c>
    </row>
    <row r="179" spans="1:17" ht="13.8" x14ac:dyDescent="0.3">
      <c r="A179" s="17">
        <v>39294</v>
      </c>
      <c r="B179" s="18">
        <v>168222</v>
      </c>
      <c r="C179" s="18">
        <v>41506.5</v>
      </c>
      <c r="D179" s="18">
        <v>31395.5</v>
      </c>
      <c r="E179" s="18">
        <v>24162</v>
      </c>
      <c r="F179" s="18">
        <v>57080.1</v>
      </c>
      <c r="G179" s="18">
        <v>9760</v>
      </c>
      <c r="H179" s="18">
        <v>11571</v>
      </c>
      <c r="I179" s="18">
        <v>13987.1</v>
      </c>
      <c r="J179" s="19">
        <v>24609.599999999999</v>
      </c>
      <c r="K179" s="18">
        <v>16896.900000000001</v>
      </c>
      <c r="L179" s="18">
        <v>3966.2</v>
      </c>
      <c r="M179" s="18">
        <v>8384.6</v>
      </c>
      <c r="N179" s="18">
        <v>5022.5</v>
      </c>
      <c r="O179" s="18">
        <v>12768.6</v>
      </c>
      <c r="P179" s="18">
        <v>28601.200000000001</v>
      </c>
      <c r="Q179" s="18">
        <v>4259.6000000000004</v>
      </c>
    </row>
    <row r="180" spans="1:17" ht="13.8" x14ac:dyDescent="0.3">
      <c r="A180" s="17">
        <v>39325</v>
      </c>
      <c r="B180" s="18">
        <v>171132</v>
      </c>
      <c r="C180" s="18">
        <v>46018</v>
      </c>
      <c r="D180" s="18">
        <v>30192.799999999999</v>
      </c>
      <c r="E180" s="18">
        <v>23193</v>
      </c>
      <c r="F180" s="18">
        <v>56020</v>
      </c>
      <c r="G180" s="18">
        <v>9271</v>
      </c>
      <c r="H180" s="18">
        <v>12073</v>
      </c>
      <c r="I180" s="18">
        <v>15135</v>
      </c>
      <c r="J180" s="19">
        <v>26902.799999999999</v>
      </c>
      <c r="K180" s="18">
        <v>19115.3</v>
      </c>
      <c r="L180" s="18">
        <v>3436.9</v>
      </c>
      <c r="M180" s="18">
        <v>8480.1</v>
      </c>
      <c r="N180" s="18">
        <v>4704.3</v>
      </c>
      <c r="O180" s="18">
        <v>11975.6</v>
      </c>
      <c r="P180" s="18">
        <v>28424.5</v>
      </c>
      <c r="Q180" s="18">
        <v>3792</v>
      </c>
    </row>
    <row r="181" spans="1:17" ht="13.8" x14ac:dyDescent="0.3">
      <c r="A181" s="17">
        <v>39355</v>
      </c>
      <c r="B181" s="18">
        <v>163555</v>
      </c>
      <c r="C181" s="18">
        <v>44200.800000000003</v>
      </c>
      <c r="D181" s="18">
        <v>27175.200000000001</v>
      </c>
      <c r="E181" s="18">
        <v>20047</v>
      </c>
      <c r="F181" s="18">
        <v>55472.5</v>
      </c>
      <c r="G181" s="18">
        <v>8836</v>
      </c>
      <c r="H181" s="18">
        <v>11347.2</v>
      </c>
      <c r="I181" s="18">
        <v>14626.3</v>
      </c>
      <c r="J181" s="19">
        <v>26390.7</v>
      </c>
      <c r="K181" s="18">
        <v>17810.099999999999</v>
      </c>
      <c r="L181" s="18">
        <v>3400.2</v>
      </c>
      <c r="M181" s="18">
        <v>7205.4</v>
      </c>
      <c r="N181" s="18">
        <v>4651.8</v>
      </c>
      <c r="O181" s="18">
        <v>11403.8</v>
      </c>
      <c r="P181" s="18">
        <v>29419</v>
      </c>
      <c r="Q181" s="18">
        <v>3517.3</v>
      </c>
    </row>
    <row r="182" spans="1:17" ht="13.8" x14ac:dyDescent="0.3">
      <c r="A182" s="17">
        <v>39386</v>
      </c>
      <c r="B182" s="18">
        <v>182983</v>
      </c>
      <c r="C182" s="18">
        <v>48570.2</v>
      </c>
      <c r="D182" s="18">
        <v>33776.800000000003</v>
      </c>
      <c r="E182" s="18">
        <v>25287</v>
      </c>
      <c r="F182" s="18">
        <v>60770.2</v>
      </c>
      <c r="G182" s="18">
        <v>9773</v>
      </c>
      <c r="H182" s="18">
        <v>12349.9</v>
      </c>
      <c r="I182" s="18">
        <v>15133.6</v>
      </c>
      <c r="J182" s="19">
        <v>28714.400000000001</v>
      </c>
      <c r="K182" s="18">
        <v>19855.8</v>
      </c>
      <c r="L182" s="18">
        <v>4148.3</v>
      </c>
      <c r="M182" s="18">
        <v>8486.7999999999993</v>
      </c>
      <c r="N182" s="18">
        <v>5587.5</v>
      </c>
      <c r="O182" s="18">
        <v>13471.8</v>
      </c>
      <c r="P182" s="18">
        <v>31555.4</v>
      </c>
      <c r="Q182" s="18">
        <v>3937</v>
      </c>
    </row>
    <row r="183" spans="1:17" ht="13.8" x14ac:dyDescent="0.3">
      <c r="A183" s="17">
        <v>39416</v>
      </c>
      <c r="B183" s="18">
        <v>175806</v>
      </c>
      <c r="C183" s="18">
        <v>47366.6</v>
      </c>
      <c r="D183" s="18">
        <v>31182.400000000001</v>
      </c>
      <c r="E183" s="18">
        <v>23523</v>
      </c>
      <c r="F183" s="18">
        <v>57841.1</v>
      </c>
      <c r="G183" s="18">
        <v>9777</v>
      </c>
      <c r="H183" s="18">
        <v>12018.8</v>
      </c>
      <c r="I183" s="18">
        <v>16418.3</v>
      </c>
      <c r="J183" s="19">
        <v>28010.5</v>
      </c>
      <c r="K183" s="18">
        <v>19356.099999999999</v>
      </c>
      <c r="L183" s="18">
        <v>3636</v>
      </c>
      <c r="M183" s="18">
        <v>8114.5</v>
      </c>
      <c r="N183" s="18">
        <v>5201.3</v>
      </c>
      <c r="O183" s="18">
        <v>12450.4</v>
      </c>
      <c r="P183" s="18">
        <v>29780.7</v>
      </c>
      <c r="Q183" s="18">
        <v>4215.3999999999996</v>
      </c>
    </row>
    <row r="184" spans="1:17" ht="13.8" x14ac:dyDescent="0.3">
      <c r="A184" s="17">
        <v>39447</v>
      </c>
      <c r="B184" s="18">
        <v>162321</v>
      </c>
      <c r="C184" s="18">
        <v>42278</v>
      </c>
      <c r="D184" s="18">
        <v>28517.4</v>
      </c>
      <c r="E184" s="18">
        <v>21669</v>
      </c>
      <c r="F184" s="18">
        <v>52102</v>
      </c>
      <c r="G184" s="18">
        <v>8590</v>
      </c>
      <c r="H184" s="18">
        <v>12564.5</v>
      </c>
      <c r="I184" s="18">
        <v>17607.599999999999</v>
      </c>
      <c r="J184" s="19">
        <v>25556.2</v>
      </c>
      <c r="K184" s="18">
        <v>16721.8</v>
      </c>
      <c r="L184" s="18">
        <v>3073.1</v>
      </c>
      <c r="M184" s="18">
        <v>8001.3</v>
      </c>
      <c r="N184" s="18">
        <v>4408.3999999999996</v>
      </c>
      <c r="O184" s="18">
        <v>11780.6</v>
      </c>
      <c r="P184" s="18">
        <v>25656.6</v>
      </c>
      <c r="Q184" s="18">
        <v>3491.3</v>
      </c>
    </row>
    <row r="185" spans="1:17" ht="13.8" x14ac:dyDescent="0.3">
      <c r="A185" s="17">
        <v>39478</v>
      </c>
      <c r="B185" s="18">
        <v>169295.9</v>
      </c>
      <c r="C185" s="18">
        <v>44413.599999999999</v>
      </c>
      <c r="D185" s="18">
        <v>27757.8</v>
      </c>
      <c r="E185" s="18">
        <v>20866.7</v>
      </c>
      <c r="F185" s="18">
        <v>53431.5</v>
      </c>
      <c r="G185" s="18">
        <v>9428</v>
      </c>
      <c r="H185" s="18">
        <v>13158.6</v>
      </c>
      <c r="I185" s="18">
        <v>20302.099999999999</v>
      </c>
      <c r="J185" s="19">
        <v>27359.1</v>
      </c>
      <c r="K185" s="18">
        <v>17054.5</v>
      </c>
      <c r="L185" s="18">
        <v>3342.5</v>
      </c>
      <c r="M185" s="18">
        <v>7078.5</v>
      </c>
      <c r="N185" s="18">
        <v>4581.3999999999996</v>
      </c>
      <c r="O185" s="18">
        <v>11709</v>
      </c>
      <c r="P185" s="18">
        <v>26193</v>
      </c>
      <c r="Q185" s="18">
        <v>3890.4</v>
      </c>
    </row>
    <row r="186" spans="1:17" ht="13.8" x14ac:dyDescent="0.3">
      <c r="A186" s="17">
        <v>39507</v>
      </c>
      <c r="B186" s="18">
        <v>166926.9</v>
      </c>
      <c r="C186" s="18">
        <v>45173.599999999999</v>
      </c>
      <c r="D186" s="18">
        <v>30473</v>
      </c>
      <c r="E186" s="18">
        <v>23073.1</v>
      </c>
      <c r="F186" s="18">
        <v>50476.1</v>
      </c>
      <c r="G186" s="18">
        <v>8557</v>
      </c>
      <c r="H186" s="18">
        <v>11759.1</v>
      </c>
      <c r="I186" s="18">
        <v>17616.8</v>
      </c>
      <c r="J186" s="19">
        <v>27499</v>
      </c>
      <c r="K186" s="18">
        <v>17674.5</v>
      </c>
      <c r="L186" s="18">
        <v>3669.5</v>
      </c>
      <c r="M186" s="18">
        <v>7978.7</v>
      </c>
      <c r="N186" s="18">
        <v>4838.3999999999996</v>
      </c>
      <c r="O186" s="18">
        <v>12542</v>
      </c>
      <c r="P186" s="18">
        <v>24095.9</v>
      </c>
      <c r="Q186" s="18">
        <v>3828.4</v>
      </c>
    </row>
    <row r="187" spans="1:17" ht="13.8" x14ac:dyDescent="0.3">
      <c r="A187" s="17">
        <v>39538</v>
      </c>
      <c r="B187" s="18">
        <v>172922.3</v>
      </c>
      <c r="C187" s="18">
        <v>47675.199999999997</v>
      </c>
      <c r="D187" s="18">
        <v>31692.1</v>
      </c>
      <c r="E187" s="18">
        <v>24205.9</v>
      </c>
      <c r="F187" s="18">
        <v>50190.2</v>
      </c>
      <c r="G187" s="18">
        <v>8966</v>
      </c>
      <c r="H187" s="18">
        <v>12380.2</v>
      </c>
      <c r="I187" s="18">
        <v>18816.3</v>
      </c>
      <c r="J187" s="19">
        <v>29968</v>
      </c>
      <c r="K187" s="18">
        <v>17707.099999999999</v>
      </c>
      <c r="L187" s="18">
        <v>3715.5</v>
      </c>
      <c r="M187" s="18">
        <v>9157.4</v>
      </c>
      <c r="N187" s="18">
        <v>4664</v>
      </c>
      <c r="O187" s="18">
        <v>13015.6</v>
      </c>
      <c r="P187" s="18">
        <v>22440.2</v>
      </c>
      <c r="Q187" s="18">
        <v>4006.2</v>
      </c>
    </row>
    <row r="188" spans="1:17" ht="13.8" x14ac:dyDescent="0.3">
      <c r="A188" s="17">
        <v>39568</v>
      </c>
      <c r="B188" s="18">
        <v>183858.3</v>
      </c>
      <c r="C188" s="18">
        <v>50597.5</v>
      </c>
      <c r="D188" s="18">
        <v>32752.3</v>
      </c>
      <c r="E188" s="18">
        <v>25030.400000000001</v>
      </c>
      <c r="F188" s="18">
        <v>54352.6</v>
      </c>
      <c r="G188" s="18">
        <v>9256</v>
      </c>
      <c r="H188" s="18">
        <v>13136.7</v>
      </c>
      <c r="I188" s="18">
        <v>20936</v>
      </c>
      <c r="J188" s="19">
        <v>31232.6</v>
      </c>
      <c r="K188" s="18">
        <v>19364.900000000001</v>
      </c>
      <c r="L188" s="18">
        <v>3871.2</v>
      </c>
      <c r="M188" s="18">
        <v>9217.1</v>
      </c>
      <c r="N188" s="18">
        <v>5102.3999999999996</v>
      </c>
      <c r="O188" s="18">
        <v>13045.3</v>
      </c>
      <c r="P188" s="18">
        <v>25951.7</v>
      </c>
      <c r="Q188" s="18">
        <v>4403.5</v>
      </c>
    </row>
    <row r="189" spans="1:17" ht="13.8" x14ac:dyDescent="0.3">
      <c r="A189" s="17">
        <v>39599</v>
      </c>
      <c r="B189" s="18">
        <v>183844.2</v>
      </c>
      <c r="C189" s="18">
        <v>49108</v>
      </c>
      <c r="D189" s="18">
        <v>32658.1</v>
      </c>
      <c r="E189" s="18">
        <v>24300</v>
      </c>
      <c r="F189" s="18">
        <v>54143.199999999997</v>
      </c>
      <c r="G189" s="18">
        <v>9178</v>
      </c>
      <c r="H189" s="18">
        <v>13956.3</v>
      </c>
      <c r="I189" s="18">
        <v>22902.1</v>
      </c>
      <c r="J189" s="19">
        <v>30270.799999999999</v>
      </c>
      <c r="K189" s="18">
        <v>18837.2</v>
      </c>
      <c r="L189" s="18">
        <v>3568.8</v>
      </c>
      <c r="M189" s="18">
        <v>8403</v>
      </c>
      <c r="N189" s="18">
        <v>5588.7</v>
      </c>
      <c r="O189" s="18">
        <v>11244.4</v>
      </c>
      <c r="P189" s="18">
        <v>27634.5</v>
      </c>
      <c r="Q189" s="18">
        <v>4261.8999999999996</v>
      </c>
    </row>
    <row r="190" spans="1:17" ht="13.8" x14ac:dyDescent="0.3">
      <c r="A190" s="17">
        <v>39629</v>
      </c>
      <c r="B190" s="18">
        <v>191037.7</v>
      </c>
      <c r="C190" s="18">
        <v>50465.2</v>
      </c>
      <c r="D190" s="18">
        <v>33387.5</v>
      </c>
      <c r="E190" s="18">
        <v>25328.9</v>
      </c>
      <c r="F190" s="18">
        <v>54784.1</v>
      </c>
      <c r="G190" s="18">
        <v>8645</v>
      </c>
      <c r="H190" s="18">
        <v>15704.5</v>
      </c>
      <c r="I190" s="18">
        <v>24144.6</v>
      </c>
      <c r="J190" s="19">
        <v>31285.3</v>
      </c>
      <c r="K190" s="18">
        <v>19179.900000000001</v>
      </c>
      <c r="L190" s="18">
        <v>3964</v>
      </c>
      <c r="M190" s="18">
        <v>8959.1</v>
      </c>
      <c r="N190" s="18">
        <v>5271.5</v>
      </c>
      <c r="O190" s="18">
        <v>12144.3</v>
      </c>
      <c r="P190" s="18">
        <v>27930.6</v>
      </c>
      <c r="Q190" s="18">
        <v>3960.8</v>
      </c>
    </row>
    <row r="191" spans="1:17" ht="13.8" x14ac:dyDescent="0.3">
      <c r="A191" s="17">
        <v>39660</v>
      </c>
      <c r="B191" s="18">
        <v>203788.7</v>
      </c>
      <c r="C191" s="18">
        <v>51446.400000000001</v>
      </c>
      <c r="D191" s="18">
        <v>34822.800000000003</v>
      </c>
      <c r="E191" s="18">
        <v>26290.799999999999</v>
      </c>
      <c r="F191" s="18">
        <v>59583.3</v>
      </c>
      <c r="G191" s="18">
        <v>9799</v>
      </c>
      <c r="H191" s="18">
        <v>17081.599999999999</v>
      </c>
      <c r="I191" s="18">
        <v>29249</v>
      </c>
      <c r="J191" s="19">
        <v>32208.400000000001</v>
      </c>
      <c r="K191" s="18">
        <v>19238</v>
      </c>
      <c r="L191" s="18">
        <v>4051.1</v>
      </c>
      <c r="M191" s="18">
        <v>9229.9</v>
      </c>
      <c r="N191" s="18">
        <v>5650.1</v>
      </c>
      <c r="O191" s="18">
        <v>12029</v>
      </c>
      <c r="P191" s="18">
        <v>31247.3</v>
      </c>
      <c r="Q191" s="18">
        <v>4500</v>
      </c>
    </row>
    <row r="192" spans="1:17" ht="13.8" x14ac:dyDescent="0.3">
      <c r="A192" s="17">
        <v>39691</v>
      </c>
      <c r="B192" s="18">
        <v>190658.4</v>
      </c>
      <c r="C192" s="18">
        <v>49517.2</v>
      </c>
      <c r="D192" s="18">
        <v>29706.6</v>
      </c>
      <c r="E192" s="18">
        <v>22149.9</v>
      </c>
      <c r="F192" s="18">
        <v>58132.3</v>
      </c>
      <c r="G192" s="18">
        <v>8893</v>
      </c>
      <c r="H192" s="18">
        <v>15788.3</v>
      </c>
      <c r="I192" s="18">
        <v>26230.5</v>
      </c>
      <c r="J192" s="19">
        <v>29994.400000000001</v>
      </c>
      <c r="K192" s="18">
        <v>19522.8</v>
      </c>
      <c r="L192" s="18">
        <v>3508.4</v>
      </c>
      <c r="M192" s="18">
        <v>7968.9</v>
      </c>
      <c r="N192" s="18">
        <v>5016.7</v>
      </c>
      <c r="O192" s="18">
        <v>11136.9</v>
      </c>
      <c r="P192" s="18">
        <v>31823.7</v>
      </c>
      <c r="Q192" s="18">
        <v>3859</v>
      </c>
    </row>
    <row r="193" spans="1:17" ht="13.8" x14ac:dyDescent="0.3">
      <c r="A193" s="17">
        <v>39721</v>
      </c>
      <c r="B193" s="18">
        <v>181710.8</v>
      </c>
      <c r="C193" s="18">
        <v>47579.8</v>
      </c>
      <c r="D193" s="18">
        <v>29150.3</v>
      </c>
      <c r="E193" s="18">
        <v>21588.5</v>
      </c>
      <c r="F193" s="18">
        <v>59329.599999999999</v>
      </c>
      <c r="G193" s="18">
        <v>9080</v>
      </c>
      <c r="H193" s="18">
        <v>14319.7</v>
      </c>
      <c r="I193" s="18">
        <v>18786.5</v>
      </c>
      <c r="J193" s="19">
        <v>29653.599999999999</v>
      </c>
      <c r="K193" s="18">
        <v>17926.2</v>
      </c>
      <c r="L193" s="18">
        <v>3623.1</v>
      </c>
      <c r="M193" s="18">
        <v>7131.9</v>
      </c>
      <c r="N193" s="18">
        <v>4696.8</v>
      </c>
      <c r="O193" s="18">
        <v>11008</v>
      </c>
      <c r="P193" s="18">
        <v>33078.699999999997</v>
      </c>
      <c r="Q193" s="18">
        <v>4130.7</v>
      </c>
    </row>
    <row r="194" spans="1:17" ht="13.8" x14ac:dyDescent="0.3">
      <c r="A194" s="17">
        <v>39752</v>
      </c>
      <c r="B194" s="18">
        <v>186740.4</v>
      </c>
      <c r="C194" s="18">
        <v>47403</v>
      </c>
      <c r="D194" s="18">
        <v>32068.2</v>
      </c>
      <c r="E194" s="18">
        <v>24174.9</v>
      </c>
      <c r="F194" s="18">
        <v>60968.4</v>
      </c>
      <c r="G194" s="18">
        <v>9593</v>
      </c>
      <c r="H194" s="18">
        <v>13690.6</v>
      </c>
      <c r="I194" s="18">
        <v>20430</v>
      </c>
      <c r="J194" s="19">
        <v>27707.3</v>
      </c>
      <c r="K194" s="18">
        <v>19695.7</v>
      </c>
      <c r="L194" s="18">
        <v>4062.2</v>
      </c>
      <c r="M194" s="18">
        <v>8084.8</v>
      </c>
      <c r="N194" s="18">
        <v>5154.6000000000004</v>
      </c>
      <c r="O194" s="18">
        <v>11475.7</v>
      </c>
      <c r="P194" s="18">
        <v>34032.400000000001</v>
      </c>
      <c r="Q194" s="18">
        <v>4326</v>
      </c>
    </row>
    <row r="195" spans="1:17" ht="13.8" x14ac:dyDescent="0.3">
      <c r="A195" s="17">
        <v>39782</v>
      </c>
      <c r="B195" s="18">
        <v>148282.1</v>
      </c>
      <c r="C195" s="18">
        <v>38074.6</v>
      </c>
      <c r="D195" s="18">
        <v>26550</v>
      </c>
      <c r="E195" s="18">
        <v>20313.8</v>
      </c>
      <c r="F195" s="18">
        <v>51469.9</v>
      </c>
      <c r="G195" s="18">
        <v>8047</v>
      </c>
      <c r="H195" s="18">
        <v>9829.2999999999993</v>
      </c>
      <c r="I195" s="18">
        <v>11948.3</v>
      </c>
      <c r="J195" s="19">
        <v>22602.9</v>
      </c>
      <c r="K195" s="18">
        <v>15471.6</v>
      </c>
      <c r="L195" s="18">
        <v>3313.6</v>
      </c>
      <c r="M195" s="18">
        <v>7158.1</v>
      </c>
      <c r="N195" s="18">
        <v>4105</v>
      </c>
      <c r="O195" s="18">
        <v>10108.200000000001</v>
      </c>
      <c r="P195" s="18">
        <v>28265</v>
      </c>
      <c r="Q195" s="18">
        <v>3617</v>
      </c>
    </row>
    <row r="196" spans="1:17" ht="13.8" x14ac:dyDescent="0.3">
      <c r="A196" s="17">
        <v>39813</v>
      </c>
      <c r="B196" s="18">
        <v>138179.6</v>
      </c>
      <c r="C196" s="18">
        <v>33979.199999999997</v>
      </c>
      <c r="D196" s="18">
        <v>26598.799999999999</v>
      </c>
      <c r="E196" s="18">
        <v>20335.2</v>
      </c>
      <c r="F196" s="18">
        <v>47080.5</v>
      </c>
      <c r="G196" s="18">
        <v>7332</v>
      </c>
      <c r="H196" s="18">
        <v>9174.7000000000007</v>
      </c>
      <c r="I196" s="18">
        <v>11216.5</v>
      </c>
      <c r="J196" s="19">
        <v>19710</v>
      </c>
      <c r="K196" s="18">
        <v>14269.1</v>
      </c>
      <c r="L196" s="18">
        <v>3359.4</v>
      </c>
      <c r="M196" s="18">
        <v>7129.2</v>
      </c>
      <c r="N196" s="18">
        <v>3917.8</v>
      </c>
      <c r="O196" s="18">
        <v>9804</v>
      </c>
      <c r="P196" s="18">
        <v>25079.5</v>
      </c>
      <c r="Q196" s="18">
        <v>3285.2</v>
      </c>
    </row>
    <row r="197" spans="1:17" ht="13.8" x14ac:dyDescent="0.3">
      <c r="A197" s="17">
        <v>39844</v>
      </c>
      <c r="B197" s="18">
        <v>122589</v>
      </c>
      <c r="C197" s="18">
        <v>29750</v>
      </c>
      <c r="D197" s="18">
        <v>21128</v>
      </c>
      <c r="E197" s="18">
        <v>16284</v>
      </c>
      <c r="F197" s="18">
        <v>45240</v>
      </c>
      <c r="G197" s="18">
        <v>7563</v>
      </c>
      <c r="H197" s="18">
        <v>8322</v>
      </c>
      <c r="I197" s="18">
        <v>7963</v>
      </c>
      <c r="J197" s="19">
        <v>17275</v>
      </c>
      <c r="K197" s="18">
        <v>12475</v>
      </c>
      <c r="L197" s="18">
        <v>2695</v>
      </c>
      <c r="M197" s="18">
        <v>5218</v>
      </c>
      <c r="N197" s="18">
        <v>3099</v>
      </c>
      <c r="O197" s="18">
        <v>8289</v>
      </c>
      <c r="P197" s="18">
        <v>24748</v>
      </c>
      <c r="Q197" s="18">
        <v>3615</v>
      </c>
    </row>
    <row r="198" spans="1:17" ht="13.8" x14ac:dyDescent="0.3">
      <c r="A198" s="17">
        <v>39872</v>
      </c>
      <c r="B198" s="18">
        <v>109570</v>
      </c>
      <c r="C198" s="18">
        <v>29792</v>
      </c>
      <c r="D198" s="18">
        <v>22045</v>
      </c>
      <c r="E198" s="18">
        <v>16273</v>
      </c>
      <c r="F198" s="18">
        <v>35241</v>
      </c>
      <c r="G198" s="18">
        <v>5982</v>
      </c>
      <c r="H198" s="18">
        <v>7337</v>
      </c>
      <c r="I198" s="18">
        <v>6409</v>
      </c>
      <c r="J198" s="19">
        <v>17420</v>
      </c>
      <c r="K198" s="18">
        <v>12372</v>
      </c>
      <c r="L198" s="18">
        <v>2481</v>
      </c>
      <c r="M198" s="18">
        <v>5672</v>
      </c>
      <c r="N198" s="18">
        <v>3998</v>
      </c>
      <c r="O198" s="18">
        <v>6417</v>
      </c>
      <c r="P198" s="18">
        <v>18875</v>
      </c>
      <c r="Q198" s="18">
        <v>2869</v>
      </c>
    </row>
    <row r="199" spans="1:17" ht="13.8" x14ac:dyDescent="0.3">
      <c r="A199" s="17">
        <v>39903</v>
      </c>
      <c r="B199" s="18">
        <v>121434</v>
      </c>
      <c r="C199" s="18">
        <v>31559</v>
      </c>
      <c r="D199" s="18">
        <v>24221</v>
      </c>
      <c r="E199" s="18">
        <v>18687</v>
      </c>
      <c r="F199" s="18">
        <v>39476</v>
      </c>
      <c r="G199" s="18">
        <v>7035</v>
      </c>
      <c r="H199" s="18">
        <v>8607</v>
      </c>
      <c r="I199" s="18">
        <v>7313</v>
      </c>
      <c r="J199" s="19">
        <v>17629</v>
      </c>
      <c r="K199" s="18">
        <v>13930</v>
      </c>
      <c r="L199" s="18">
        <v>3176</v>
      </c>
      <c r="M199" s="18">
        <v>5943</v>
      </c>
      <c r="N199" s="18">
        <v>3573</v>
      </c>
      <c r="O199" s="18">
        <v>7062</v>
      </c>
      <c r="P199" s="18">
        <v>21188</v>
      </c>
      <c r="Q199" s="18">
        <v>3181</v>
      </c>
    </row>
    <row r="200" spans="1:17" ht="13.8" x14ac:dyDescent="0.3">
      <c r="A200" s="17">
        <v>39933</v>
      </c>
      <c r="B200" s="18">
        <v>119341</v>
      </c>
      <c r="C200" s="18">
        <v>31046</v>
      </c>
      <c r="D200" s="18">
        <v>23188</v>
      </c>
      <c r="E200" s="18">
        <v>17454</v>
      </c>
      <c r="F200" s="18">
        <v>39802</v>
      </c>
      <c r="G200" s="18">
        <v>6813</v>
      </c>
      <c r="H200" s="18">
        <v>7889</v>
      </c>
      <c r="I200" s="18">
        <v>7632</v>
      </c>
      <c r="J200" s="19">
        <v>17349</v>
      </c>
      <c r="K200" s="18">
        <v>13697</v>
      </c>
      <c r="L200" s="18">
        <v>2829</v>
      </c>
      <c r="M200" s="18">
        <v>5443</v>
      </c>
      <c r="N200" s="18">
        <v>3822</v>
      </c>
      <c r="O200" s="18">
        <v>7071</v>
      </c>
      <c r="P200" s="18">
        <v>21919</v>
      </c>
      <c r="Q200" s="18">
        <v>3073</v>
      </c>
    </row>
    <row r="201" spans="1:17" ht="13.8" x14ac:dyDescent="0.3">
      <c r="A201" s="17">
        <v>39964</v>
      </c>
      <c r="B201" s="18">
        <v>117024</v>
      </c>
      <c r="C201" s="18">
        <v>30046</v>
      </c>
      <c r="D201" s="18">
        <v>20693</v>
      </c>
      <c r="E201" s="18">
        <v>15682</v>
      </c>
      <c r="F201" s="18">
        <v>39942</v>
      </c>
      <c r="G201" s="18">
        <v>6891</v>
      </c>
      <c r="H201" s="18">
        <v>8283</v>
      </c>
      <c r="I201" s="18">
        <v>7840</v>
      </c>
      <c r="J201" s="19">
        <v>16707</v>
      </c>
      <c r="K201" s="18">
        <v>13340</v>
      </c>
      <c r="L201" s="18">
        <v>2519</v>
      </c>
      <c r="M201" s="18">
        <v>4945</v>
      </c>
      <c r="N201" s="18">
        <v>3412</v>
      </c>
      <c r="O201" s="18">
        <v>6164</v>
      </c>
      <c r="P201" s="18">
        <v>22732</v>
      </c>
      <c r="Q201" s="18">
        <v>3189</v>
      </c>
    </row>
    <row r="202" spans="1:17" ht="13.8" x14ac:dyDescent="0.3">
      <c r="A202" s="17">
        <v>39994</v>
      </c>
      <c r="B202" s="18">
        <v>127246</v>
      </c>
      <c r="C202" s="18">
        <v>32351</v>
      </c>
      <c r="D202" s="18">
        <v>23192</v>
      </c>
      <c r="E202" s="18">
        <v>17532</v>
      </c>
      <c r="F202" s="18">
        <v>42907</v>
      </c>
      <c r="G202" s="18">
        <v>6999</v>
      </c>
      <c r="H202" s="18">
        <v>9355</v>
      </c>
      <c r="I202" s="18">
        <v>9623</v>
      </c>
      <c r="J202" s="19">
        <v>18355</v>
      </c>
      <c r="K202" s="18">
        <v>13996</v>
      </c>
      <c r="L202" s="18">
        <v>3011</v>
      </c>
      <c r="M202" s="18">
        <v>5482</v>
      </c>
      <c r="N202" s="18">
        <v>3782</v>
      </c>
      <c r="O202" s="18">
        <v>7708</v>
      </c>
      <c r="P202" s="18">
        <v>23979</v>
      </c>
      <c r="Q202" s="18">
        <v>3292</v>
      </c>
    </row>
    <row r="203" spans="1:17" ht="13.8" x14ac:dyDescent="0.3">
      <c r="A203" s="17">
        <v>40025</v>
      </c>
      <c r="B203" s="18">
        <v>135598</v>
      </c>
      <c r="C203" s="18">
        <v>32621</v>
      </c>
      <c r="D203" s="18">
        <v>25048</v>
      </c>
      <c r="E203" s="18">
        <v>18990</v>
      </c>
      <c r="F203" s="18">
        <v>45824</v>
      </c>
      <c r="G203" s="18">
        <v>7430</v>
      </c>
      <c r="H203" s="18">
        <v>10247</v>
      </c>
      <c r="I203" s="18">
        <v>10474</v>
      </c>
      <c r="J203" s="19">
        <v>18537</v>
      </c>
      <c r="K203" s="18">
        <v>14085</v>
      </c>
      <c r="L203" s="18">
        <v>3160</v>
      </c>
      <c r="M203" s="18">
        <v>6524</v>
      </c>
      <c r="N203" s="18">
        <v>4160</v>
      </c>
      <c r="O203" s="18">
        <v>8029</v>
      </c>
      <c r="P203" s="18">
        <v>25691</v>
      </c>
      <c r="Q203" s="18">
        <v>3422</v>
      </c>
    </row>
    <row r="204" spans="1:17" ht="13.8" x14ac:dyDescent="0.3">
      <c r="A204" s="17">
        <v>40056</v>
      </c>
      <c r="B204" s="18">
        <v>131658</v>
      </c>
      <c r="C204" s="18">
        <v>34191</v>
      </c>
      <c r="D204" s="18">
        <v>22115</v>
      </c>
      <c r="E204" s="18">
        <v>16378</v>
      </c>
      <c r="F204" s="18">
        <v>45936</v>
      </c>
      <c r="G204" s="18">
        <v>7195</v>
      </c>
      <c r="H204" s="18">
        <v>9090</v>
      </c>
      <c r="I204" s="18">
        <v>10056</v>
      </c>
      <c r="J204" s="19">
        <v>19169</v>
      </c>
      <c r="K204" s="18">
        <v>15022</v>
      </c>
      <c r="L204" s="18">
        <v>2477</v>
      </c>
      <c r="M204" s="18">
        <v>5616</v>
      </c>
      <c r="N204" s="18">
        <v>4231</v>
      </c>
      <c r="O204" s="18">
        <v>8377</v>
      </c>
      <c r="P204" s="18">
        <v>25785</v>
      </c>
      <c r="Q204" s="18">
        <v>3106</v>
      </c>
    </row>
    <row r="205" spans="1:17" ht="13.8" x14ac:dyDescent="0.3">
      <c r="A205" s="17">
        <v>40086</v>
      </c>
      <c r="B205" s="18">
        <v>141363</v>
      </c>
      <c r="C205" s="18">
        <v>36088</v>
      </c>
      <c r="D205" s="18">
        <v>23662</v>
      </c>
      <c r="E205" s="18">
        <v>17442</v>
      </c>
      <c r="F205" s="18">
        <v>48912</v>
      </c>
      <c r="G205" s="18">
        <v>7717</v>
      </c>
      <c r="H205" s="18">
        <v>9936</v>
      </c>
      <c r="I205" s="18">
        <v>11908</v>
      </c>
      <c r="J205" s="19">
        <v>19938</v>
      </c>
      <c r="K205" s="18">
        <v>16150</v>
      </c>
      <c r="L205" s="18">
        <v>2724</v>
      </c>
      <c r="M205" s="18">
        <v>5750</v>
      </c>
      <c r="N205" s="18">
        <v>4369</v>
      </c>
      <c r="O205" s="18">
        <v>8557</v>
      </c>
      <c r="P205" s="18">
        <v>27915</v>
      </c>
      <c r="Q205" s="18">
        <v>3362</v>
      </c>
    </row>
    <row r="206" spans="1:17" ht="13.8" x14ac:dyDescent="0.3">
      <c r="A206" s="17">
        <v>40117</v>
      </c>
      <c r="B206" s="18">
        <v>147263</v>
      </c>
      <c r="C206" s="18">
        <v>38447</v>
      </c>
      <c r="D206" s="18">
        <v>25500</v>
      </c>
      <c r="E206" s="18">
        <v>18986</v>
      </c>
      <c r="F206" s="18">
        <v>51495</v>
      </c>
      <c r="G206" s="18">
        <v>7842</v>
      </c>
      <c r="H206" s="18">
        <v>9289</v>
      </c>
      <c r="I206" s="18">
        <v>10343</v>
      </c>
      <c r="J206" s="19">
        <v>21155</v>
      </c>
      <c r="K206" s="18">
        <v>17292</v>
      </c>
      <c r="L206" s="18">
        <v>2994</v>
      </c>
      <c r="M206" s="18">
        <v>6892</v>
      </c>
      <c r="N206" s="18">
        <v>4643</v>
      </c>
      <c r="O206" s="18">
        <v>9070</v>
      </c>
      <c r="P206" s="18">
        <v>29521</v>
      </c>
      <c r="Q206" s="18">
        <v>3429</v>
      </c>
    </row>
    <row r="207" spans="1:17" ht="13.8" x14ac:dyDescent="0.3">
      <c r="A207" s="17">
        <v>40147</v>
      </c>
      <c r="B207" s="18">
        <v>143352</v>
      </c>
      <c r="C207" s="18">
        <v>37209</v>
      </c>
      <c r="D207" s="18">
        <v>25130</v>
      </c>
      <c r="E207" s="18">
        <v>18823</v>
      </c>
      <c r="F207" s="18">
        <v>49586</v>
      </c>
      <c r="G207" s="18">
        <v>7665</v>
      </c>
      <c r="H207" s="18">
        <v>9547</v>
      </c>
      <c r="I207" s="18">
        <v>10481</v>
      </c>
      <c r="J207" s="19">
        <v>20056</v>
      </c>
      <c r="K207" s="18">
        <v>17153</v>
      </c>
      <c r="L207" s="18">
        <v>3032</v>
      </c>
      <c r="M207" s="18">
        <v>6829</v>
      </c>
      <c r="N207" s="18">
        <v>4434</v>
      </c>
      <c r="O207" s="18">
        <v>9666</v>
      </c>
      <c r="P207" s="18">
        <v>27550</v>
      </c>
      <c r="Q207" s="18">
        <v>3307</v>
      </c>
    </row>
    <row r="208" spans="1:17" ht="13.8" x14ac:dyDescent="0.3">
      <c r="A208" s="17">
        <v>40178</v>
      </c>
      <c r="B208" s="18">
        <v>146033</v>
      </c>
      <c r="C208" s="18">
        <v>38347</v>
      </c>
      <c r="D208" s="18">
        <v>25399</v>
      </c>
      <c r="E208" s="18">
        <v>19480</v>
      </c>
      <c r="F208" s="18">
        <v>48794</v>
      </c>
      <c r="G208" s="18">
        <v>7703</v>
      </c>
      <c r="H208" s="18">
        <v>10226</v>
      </c>
      <c r="I208" s="18">
        <v>11589</v>
      </c>
      <c r="J208" s="19">
        <v>21321</v>
      </c>
      <c r="K208" s="18">
        <v>17026</v>
      </c>
      <c r="L208" s="18">
        <v>2936</v>
      </c>
      <c r="M208" s="18">
        <v>6939</v>
      </c>
      <c r="N208" s="18">
        <v>3962</v>
      </c>
      <c r="O208" s="18">
        <v>9539</v>
      </c>
      <c r="P208" s="18">
        <v>26501</v>
      </c>
      <c r="Q208" s="18">
        <v>3391</v>
      </c>
    </row>
    <row r="209" spans="1:17" ht="13.8" x14ac:dyDescent="0.3">
      <c r="A209" s="17">
        <v>40209</v>
      </c>
      <c r="B209" s="18">
        <v>136509</v>
      </c>
      <c r="C209" s="18">
        <v>37204</v>
      </c>
      <c r="D209" s="18">
        <v>21455</v>
      </c>
      <c r="E209" s="18">
        <v>16711</v>
      </c>
      <c r="F209" s="18">
        <v>45331</v>
      </c>
      <c r="G209" s="18">
        <v>7341</v>
      </c>
      <c r="H209" s="18">
        <v>9691</v>
      </c>
      <c r="I209" s="18">
        <v>10948</v>
      </c>
      <c r="J209" s="19">
        <v>21084</v>
      </c>
      <c r="K209" s="18">
        <v>16119</v>
      </c>
      <c r="L209" s="18">
        <v>2758</v>
      </c>
      <c r="M209" s="18">
        <v>4952</v>
      </c>
      <c r="N209" s="18">
        <v>3179</v>
      </c>
      <c r="O209" s="18">
        <v>8183</v>
      </c>
      <c r="P209" s="18">
        <v>25185</v>
      </c>
      <c r="Q209" s="18">
        <v>3107</v>
      </c>
    </row>
    <row r="210" spans="1:17" ht="13.8" x14ac:dyDescent="0.3">
      <c r="A210" s="17">
        <v>40237</v>
      </c>
      <c r="B210" s="18">
        <v>134476</v>
      </c>
      <c r="C210" s="18">
        <v>37716</v>
      </c>
      <c r="D210" s="18">
        <v>23209</v>
      </c>
      <c r="E210" s="18">
        <v>17068</v>
      </c>
      <c r="F210" s="18">
        <v>43340</v>
      </c>
      <c r="G210" s="18">
        <v>6590</v>
      </c>
      <c r="H210" s="18">
        <v>9683</v>
      </c>
      <c r="I210" s="18">
        <v>10778</v>
      </c>
      <c r="J210" s="19">
        <v>21316</v>
      </c>
      <c r="K210" s="18">
        <v>16400</v>
      </c>
      <c r="L210" s="18">
        <v>2616</v>
      </c>
      <c r="M210" s="18">
        <v>5810</v>
      </c>
      <c r="N210" s="18">
        <v>4395</v>
      </c>
      <c r="O210" s="18">
        <v>8921</v>
      </c>
      <c r="P210" s="18">
        <v>23364</v>
      </c>
      <c r="Q210" s="18">
        <v>3117</v>
      </c>
    </row>
    <row r="211" spans="1:17" ht="13.8" x14ac:dyDescent="0.3">
      <c r="A211" s="17">
        <v>40268</v>
      </c>
      <c r="B211" s="18">
        <v>159305</v>
      </c>
      <c r="C211" s="18">
        <v>44429</v>
      </c>
      <c r="D211" s="18">
        <v>28045</v>
      </c>
      <c r="E211" s="18">
        <v>21709</v>
      </c>
      <c r="F211" s="18">
        <v>47995</v>
      </c>
      <c r="G211" s="18">
        <v>7989</v>
      </c>
      <c r="H211" s="18">
        <v>11324</v>
      </c>
      <c r="I211" s="18">
        <v>13727</v>
      </c>
      <c r="J211" s="19">
        <v>24323</v>
      </c>
      <c r="K211" s="18">
        <v>20106</v>
      </c>
      <c r="L211" s="18">
        <v>3882</v>
      </c>
      <c r="M211" s="18">
        <v>6979</v>
      </c>
      <c r="N211" s="18">
        <v>4245</v>
      </c>
      <c r="O211" s="18">
        <v>10424</v>
      </c>
      <c r="P211" s="18">
        <v>24300</v>
      </c>
      <c r="Q211" s="18">
        <v>3712</v>
      </c>
    </row>
    <row r="212" spans="1:17" ht="13.8" x14ac:dyDescent="0.3">
      <c r="A212" s="17">
        <v>40298</v>
      </c>
      <c r="B212" s="18">
        <v>154823</v>
      </c>
      <c r="C212" s="18">
        <v>42121</v>
      </c>
      <c r="D212" s="18">
        <v>24745</v>
      </c>
      <c r="E212" s="18">
        <v>18856</v>
      </c>
      <c r="F212" s="18">
        <v>48614</v>
      </c>
      <c r="G212" s="18">
        <v>8404</v>
      </c>
      <c r="H212" s="18">
        <v>11002</v>
      </c>
      <c r="I212" s="18">
        <v>13859</v>
      </c>
      <c r="J212" s="19">
        <v>23658</v>
      </c>
      <c r="K212" s="18">
        <v>18464</v>
      </c>
      <c r="L212" s="18">
        <v>3353</v>
      </c>
      <c r="M212" s="18">
        <v>6708</v>
      </c>
      <c r="N212" s="18">
        <v>3779</v>
      </c>
      <c r="O212" s="18">
        <v>9297</v>
      </c>
      <c r="P212" s="18">
        <v>25906</v>
      </c>
      <c r="Q212" s="18">
        <v>3888</v>
      </c>
    </row>
    <row r="213" spans="1:17" ht="13.8" x14ac:dyDescent="0.3">
      <c r="A213" s="17">
        <v>40329</v>
      </c>
      <c r="B213" s="18">
        <v>157674</v>
      </c>
      <c r="C213" s="18">
        <v>42987</v>
      </c>
      <c r="D213" s="18">
        <v>25543</v>
      </c>
      <c r="E213" s="18">
        <v>19596</v>
      </c>
      <c r="F213" s="18">
        <v>51896</v>
      </c>
      <c r="G213" s="18">
        <v>8895</v>
      </c>
      <c r="H213" s="18">
        <v>10542</v>
      </c>
      <c r="I213" s="18">
        <v>12495</v>
      </c>
      <c r="J213" s="19">
        <v>23644</v>
      </c>
      <c r="K213" s="18">
        <v>19343</v>
      </c>
      <c r="L213" s="18">
        <v>2869</v>
      </c>
      <c r="M213" s="18">
        <v>6707</v>
      </c>
      <c r="N213" s="18">
        <v>3673</v>
      </c>
      <c r="O213" s="18">
        <v>8802</v>
      </c>
      <c r="P213" s="18">
        <v>29037</v>
      </c>
      <c r="Q213" s="18">
        <v>4110</v>
      </c>
    </row>
    <row r="214" spans="1:17" ht="13.8" x14ac:dyDescent="0.3">
      <c r="A214" s="17">
        <v>40359</v>
      </c>
      <c r="B214" s="18">
        <v>170787</v>
      </c>
      <c r="C214" s="18">
        <v>44737</v>
      </c>
      <c r="D214" s="18">
        <v>28125</v>
      </c>
      <c r="E214" s="18">
        <v>21140</v>
      </c>
      <c r="F214" s="18">
        <v>57887</v>
      </c>
      <c r="G214" s="18">
        <v>9455</v>
      </c>
      <c r="H214" s="18">
        <v>11167</v>
      </c>
      <c r="I214" s="18">
        <v>13504</v>
      </c>
      <c r="J214" s="19">
        <v>24783</v>
      </c>
      <c r="K214" s="18">
        <v>19954</v>
      </c>
      <c r="L214" s="18">
        <v>3167</v>
      </c>
      <c r="M214" s="18">
        <v>7175</v>
      </c>
      <c r="N214" s="18">
        <v>4569</v>
      </c>
      <c r="O214" s="18">
        <v>10257</v>
      </c>
      <c r="P214" s="18">
        <v>32867</v>
      </c>
      <c r="Q214" s="18">
        <v>4405</v>
      </c>
    </row>
    <row r="215" spans="1:17" ht="13.8" x14ac:dyDescent="0.3">
      <c r="A215" s="17">
        <v>40390</v>
      </c>
      <c r="B215" s="18">
        <v>165919</v>
      </c>
      <c r="C215" s="18">
        <v>39557</v>
      </c>
      <c r="D215" s="18">
        <v>28673</v>
      </c>
      <c r="E215" s="18">
        <v>21784</v>
      </c>
      <c r="F215" s="18">
        <v>58227</v>
      </c>
      <c r="G215" s="18">
        <v>9482</v>
      </c>
      <c r="H215" s="18">
        <v>11517</v>
      </c>
      <c r="I215" s="18">
        <v>12405</v>
      </c>
      <c r="J215" s="19">
        <v>21110</v>
      </c>
      <c r="K215" s="18">
        <v>18448</v>
      </c>
      <c r="L215" s="18">
        <v>3254</v>
      </c>
      <c r="M215" s="18">
        <v>7398</v>
      </c>
      <c r="N215" s="18">
        <v>4448</v>
      </c>
      <c r="O215" s="18">
        <v>10097</v>
      </c>
      <c r="P215" s="18">
        <v>33260</v>
      </c>
      <c r="Q215" s="18">
        <v>4467</v>
      </c>
    </row>
    <row r="216" spans="1:17" ht="13.8" x14ac:dyDescent="0.3">
      <c r="A216" s="17">
        <v>40421</v>
      </c>
      <c r="B216" s="18">
        <v>172762</v>
      </c>
      <c r="C216" s="18">
        <v>43508</v>
      </c>
      <c r="D216" s="18">
        <v>27572</v>
      </c>
      <c r="E216" s="18">
        <v>20772</v>
      </c>
      <c r="F216" s="18">
        <v>60939</v>
      </c>
      <c r="G216" s="18">
        <v>9435</v>
      </c>
      <c r="H216" s="18">
        <v>11631</v>
      </c>
      <c r="I216" s="18">
        <v>13542</v>
      </c>
      <c r="J216" s="19">
        <v>23240</v>
      </c>
      <c r="K216" s="18">
        <v>20269</v>
      </c>
      <c r="L216" s="18">
        <v>3007</v>
      </c>
      <c r="M216" s="18">
        <v>7490</v>
      </c>
      <c r="N216" s="18">
        <v>4489</v>
      </c>
      <c r="O216" s="18">
        <v>10758</v>
      </c>
      <c r="P216" s="18">
        <v>35288</v>
      </c>
      <c r="Q216" s="18">
        <v>4438</v>
      </c>
    </row>
    <row r="217" spans="1:17" ht="13.8" x14ac:dyDescent="0.3">
      <c r="A217" s="17">
        <v>40451</v>
      </c>
      <c r="B217" s="18">
        <v>168861</v>
      </c>
      <c r="C217" s="18">
        <v>42760</v>
      </c>
      <c r="D217" s="18">
        <v>26398</v>
      </c>
      <c r="E217" s="18">
        <v>19912</v>
      </c>
      <c r="F217" s="18">
        <v>60096</v>
      </c>
      <c r="G217" s="18">
        <v>9691</v>
      </c>
      <c r="H217" s="18">
        <v>10964</v>
      </c>
      <c r="I217" s="18">
        <v>13223</v>
      </c>
      <c r="J217" s="19">
        <v>22980</v>
      </c>
      <c r="K217" s="18">
        <v>19780</v>
      </c>
      <c r="L217" s="18">
        <v>3473</v>
      </c>
      <c r="M217" s="18">
        <v>6768</v>
      </c>
      <c r="N217" s="18">
        <v>3972</v>
      </c>
      <c r="O217" s="18">
        <v>10017</v>
      </c>
      <c r="P217" s="18">
        <v>34999</v>
      </c>
      <c r="Q217" s="18">
        <v>4269</v>
      </c>
    </row>
    <row r="218" spans="1:17" ht="13.8" x14ac:dyDescent="0.3">
      <c r="A218" s="17">
        <v>40482</v>
      </c>
      <c r="B218" s="18">
        <v>171753</v>
      </c>
      <c r="C218" s="18">
        <v>44391</v>
      </c>
      <c r="D218" s="18">
        <v>28957</v>
      </c>
      <c r="E218" s="18">
        <v>22169</v>
      </c>
      <c r="F218" s="18">
        <v>61078</v>
      </c>
      <c r="G218" s="18">
        <v>9873</v>
      </c>
      <c r="H218" s="18">
        <v>10726</v>
      </c>
      <c r="I218" s="18">
        <v>10598</v>
      </c>
      <c r="J218" s="19">
        <v>23285</v>
      </c>
      <c r="K218" s="18">
        <v>21106</v>
      </c>
      <c r="L218" s="18">
        <v>3231</v>
      </c>
      <c r="M218" s="18">
        <v>7669</v>
      </c>
      <c r="N218" s="18">
        <v>4382</v>
      </c>
      <c r="O218" s="18">
        <v>11217</v>
      </c>
      <c r="P218" s="18">
        <v>34820</v>
      </c>
      <c r="Q218" s="18">
        <v>4427</v>
      </c>
    </row>
    <row r="219" spans="1:17" ht="13.8" x14ac:dyDescent="0.3">
      <c r="A219" s="17">
        <v>40512</v>
      </c>
      <c r="B219" s="18">
        <v>171148</v>
      </c>
      <c r="C219" s="18">
        <v>43197</v>
      </c>
      <c r="D219" s="18">
        <v>28058</v>
      </c>
      <c r="E219" s="18">
        <v>21317</v>
      </c>
      <c r="F219" s="18">
        <v>61786</v>
      </c>
      <c r="G219" s="18">
        <v>10192</v>
      </c>
      <c r="H219" s="18">
        <v>11044</v>
      </c>
      <c r="I219" s="18">
        <v>11592</v>
      </c>
      <c r="J219" s="19">
        <v>22741</v>
      </c>
      <c r="K219" s="18">
        <v>20456</v>
      </c>
      <c r="L219" s="18">
        <v>3407</v>
      </c>
      <c r="M219" s="18">
        <v>7662</v>
      </c>
      <c r="N219" s="18">
        <v>4151</v>
      </c>
      <c r="O219" s="18">
        <v>11015</v>
      </c>
      <c r="P219" s="18">
        <v>35116</v>
      </c>
      <c r="Q219" s="18">
        <v>4769</v>
      </c>
    </row>
    <row r="220" spans="1:17" ht="13.8" x14ac:dyDescent="0.3">
      <c r="A220" s="17">
        <v>40543</v>
      </c>
      <c r="B220" s="18">
        <v>168544</v>
      </c>
      <c r="C220" s="18">
        <v>43524</v>
      </c>
      <c r="D220" s="18">
        <v>28814</v>
      </c>
      <c r="E220" s="18">
        <v>21620</v>
      </c>
      <c r="F220" s="18">
        <v>56618</v>
      </c>
      <c r="G220" s="18">
        <v>9204</v>
      </c>
      <c r="H220" s="18">
        <v>11688</v>
      </c>
      <c r="I220" s="18">
        <v>13298</v>
      </c>
      <c r="J220" s="19">
        <v>24313</v>
      </c>
      <c r="K220" s="18">
        <v>19211</v>
      </c>
      <c r="L220" s="18">
        <v>3535</v>
      </c>
      <c r="M220" s="18">
        <v>7362</v>
      </c>
      <c r="N220" s="18">
        <v>4472</v>
      </c>
      <c r="O220" s="18">
        <v>11360</v>
      </c>
      <c r="P220" s="18">
        <v>30802</v>
      </c>
      <c r="Q220" s="18">
        <v>4151</v>
      </c>
    </row>
    <row r="221" spans="1:17" ht="13.8" x14ac:dyDescent="0.3">
      <c r="A221" s="17">
        <v>40574</v>
      </c>
      <c r="B221" s="18">
        <v>168965</v>
      </c>
      <c r="C221" s="18">
        <v>44094</v>
      </c>
      <c r="D221" s="18">
        <v>25867</v>
      </c>
      <c r="E221" s="18">
        <v>19709</v>
      </c>
      <c r="F221" s="18">
        <v>55861</v>
      </c>
      <c r="G221" s="18">
        <v>9310</v>
      </c>
      <c r="H221" s="18">
        <v>13034</v>
      </c>
      <c r="I221" s="18">
        <v>14231</v>
      </c>
      <c r="J221" s="19">
        <v>24359</v>
      </c>
      <c r="K221" s="18">
        <v>19735</v>
      </c>
      <c r="L221" s="18">
        <v>2798</v>
      </c>
      <c r="M221" s="18">
        <v>6768</v>
      </c>
      <c r="N221" s="18">
        <v>3598</v>
      </c>
      <c r="O221" s="18">
        <v>9974</v>
      </c>
      <c r="P221" s="18">
        <v>31350</v>
      </c>
      <c r="Q221" s="18">
        <v>4200</v>
      </c>
    </row>
    <row r="222" spans="1:17" ht="13.8" x14ac:dyDescent="0.3">
      <c r="A222" s="17">
        <v>40602</v>
      </c>
      <c r="B222" s="18">
        <v>158712</v>
      </c>
      <c r="C222" s="18">
        <v>42584</v>
      </c>
      <c r="D222" s="18">
        <v>26943</v>
      </c>
      <c r="E222" s="18">
        <v>21289</v>
      </c>
      <c r="F222" s="18">
        <v>51215</v>
      </c>
      <c r="G222" s="18">
        <v>8621</v>
      </c>
      <c r="H222" s="18">
        <v>11709</v>
      </c>
      <c r="I222" s="18">
        <v>13592</v>
      </c>
      <c r="J222" s="19">
        <v>23476</v>
      </c>
      <c r="K222" s="18">
        <v>19108</v>
      </c>
      <c r="L222" s="18">
        <v>2813</v>
      </c>
      <c r="M222" s="18">
        <v>7182</v>
      </c>
      <c r="N222" s="18">
        <v>3534</v>
      </c>
      <c r="O222" s="18">
        <v>10532</v>
      </c>
      <c r="P222" s="18">
        <v>27279</v>
      </c>
      <c r="Q222" s="18">
        <v>3893</v>
      </c>
    </row>
    <row r="223" spans="1:17" ht="13.8" x14ac:dyDescent="0.3">
      <c r="A223" s="17">
        <v>40633</v>
      </c>
      <c r="B223" s="18">
        <v>187767</v>
      </c>
      <c r="C223" s="18">
        <v>51610</v>
      </c>
      <c r="D223" s="18">
        <v>33369</v>
      </c>
      <c r="E223" s="18">
        <v>25742</v>
      </c>
      <c r="F223" s="18">
        <v>55144</v>
      </c>
      <c r="G223" s="18">
        <v>9652</v>
      </c>
      <c r="H223" s="18">
        <v>14806</v>
      </c>
      <c r="I223" s="18">
        <v>16058</v>
      </c>
      <c r="J223" s="19">
        <v>28291</v>
      </c>
      <c r="K223" s="18">
        <v>23319</v>
      </c>
      <c r="L223" s="18">
        <v>3739</v>
      </c>
      <c r="M223" s="18">
        <v>8981</v>
      </c>
      <c r="N223" s="18">
        <v>4643</v>
      </c>
      <c r="O223" s="18">
        <v>11847</v>
      </c>
      <c r="P223" s="18">
        <v>27601</v>
      </c>
      <c r="Q223" s="18">
        <v>4658</v>
      </c>
    </row>
    <row r="224" spans="1:17" ht="13.8" x14ac:dyDescent="0.3">
      <c r="A224" s="17">
        <v>40663</v>
      </c>
      <c r="B224" s="18">
        <v>180530</v>
      </c>
      <c r="C224" s="18">
        <v>47544</v>
      </c>
      <c r="D224" s="18">
        <v>30935</v>
      </c>
      <c r="E224" s="18">
        <v>24106</v>
      </c>
      <c r="F224" s="18">
        <v>54423</v>
      </c>
      <c r="G224" s="18">
        <v>10402</v>
      </c>
      <c r="H224" s="18">
        <v>14878</v>
      </c>
      <c r="I224" s="18">
        <v>14869</v>
      </c>
      <c r="J224" s="19">
        <v>26198</v>
      </c>
      <c r="K224" s="18">
        <v>21346</v>
      </c>
      <c r="L224" s="18">
        <v>3374</v>
      </c>
      <c r="M224" s="18">
        <v>7964</v>
      </c>
      <c r="N224" s="18">
        <v>4019</v>
      </c>
      <c r="O224" s="18">
        <v>8828</v>
      </c>
      <c r="P224" s="18">
        <v>29567</v>
      </c>
      <c r="Q224" s="18">
        <v>4902</v>
      </c>
    </row>
    <row r="225" spans="1:17" ht="13.8" x14ac:dyDescent="0.3">
      <c r="A225" s="17">
        <v>40694</v>
      </c>
      <c r="B225" s="18">
        <v>191415</v>
      </c>
      <c r="C225" s="18">
        <v>50066</v>
      </c>
      <c r="D225" s="18">
        <v>31411</v>
      </c>
      <c r="E225" s="18">
        <v>23910</v>
      </c>
      <c r="F225" s="18">
        <v>58043</v>
      </c>
      <c r="G225" s="18">
        <v>11115</v>
      </c>
      <c r="H225" s="18">
        <v>15369</v>
      </c>
      <c r="I225" s="18">
        <v>16759</v>
      </c>
      <c r="J225" s="19">
        <v>27152</v>
      </c>
      <c r="K225" s="18">
        <v>22914</v>
      </c>
      <c r="L225" s="18">
        <v>3302</v>
      </c>
      <c r="M225" s="18">
        <v>7899</v>
      </c>
      <c r="N225" s="18">
        <v>4697</v>
      </c>
      <c r="O225" s="18">
        <v>8312</v>
      </c>
      <c r="P225" s="18">
        <v>32781</v>
      </c>
      <c r="Q225" s="18">
        <v>5205</v>
      </c>
    </row>
    <row r="226" spans="1:17" ht="13.8" x14ac:dyDescent="0.3">
      <c r="A226" s="17">
        <v>40724</v>
      </c>
      <c r="B226" s="18">
        <v>194377</v>
      </c>
      <c r="C226" s="18">
        <v>49948</v>
      </c>
      <c r="D226" s="18">
        <v>32580</v>
      </c>
      <c r="E226" s="18">
        <v>25324</v>
      </c>
      <c r="F226" s="18">
        <v>60579</v>
      </c>
      <c r="G226" s="18">
        <v>10953</v>
      </c>
      <c r="H226" s="18">
        <v>15026</v>
      </c>
      <c r="I226" s="18">
        <v>18979</v>
      </c>
      <c r="J226" s="19">
        <v>27088</v>
      </c>
      <c r="K226" s="18">
        <v>22860</v>
      </c>
      <c r="L226" s="18">
        <v>3405</v>
      </c>
      <c r="M226" s="18">
        <v>8219</v>
      </c>
      <c r="N226" s="18">
        <v>4336</v>
      </c>
      <c r="O226" s="18">
        <v>9458</v>
      </c>
      <c r="P226" s="18">
        <v>34387</v>
      </c>
      <c r="Q226" s="18">
        <v>5095</v>
      </c>
    </row>
    <row r="227" spans="1:17" ht="13.8" x14ac:dyDescent="0.3">
      <c r="A227" s="17">
        <v>40755</v>
      </c>
      <c r="B227" s="18">
        <v>189792</v>
      </c>
      <c r="C227" s="18">
        <v>46526</v>
      </c>
      <c r="D227" s="18">
        <v>30236</v>
      </c>
      <c r="E227" s="18">
        <v>23236</v>
      </c>
      <c r="F227" s="18">
        <v>62456</v>
      </c>
      <c r="G227" s="18">
        <v>10926</v>
      </c>
      <c r="H227" s="18">
        <v>14421</v>
      </c>
      <c r="I227" s="18">
        <v>17154</v>
      </c>
      <c r="J227" s="19">
        <v>25540</v>
      </c>
      <c r="K227" s="18">
        <v>20986</v>
      </c>
      <c r="L227" s="18">
        <v>3238</v>
      </c>
      <c r="M227" s="18">
        <v>7798</v>
      </c>
      <c r="N227" s="18">
        <v>4301</v>
      </c>
      <c r="O227" s="18">
        <v>10570</v>
      </c>
      <c r="P227" s="18">
        <v>35126</v>
      </c>
      <c r="Q227" s="18">
        <v>5109</v>
      </c>
    </row>
    <row r="228" spans="1:17" ht="13.8" x14ac:dyDescent="0.3">
      <c r="A228" s="17">
        <v>40786</v>
      </c>
      <c r="B228" s="18">
        <v>198662</v>
      </c>
      <c r="C228" s="18">
        <v>50649</v>
      </c>
      <c r="D228" s="18">
        <v>31389</v>
      </c>
      <c r="E228" s="18">
        <v>24245</v>
      </c>
      <c r="F228" s="18">
        <v>65896</v>
      </c>
      <c r="G228" s="18">
        <v>10351</v>
      </c>
      <c r="H228" s="18">
        <v>15227</v>
      </c>
      <c r="I228" s="18">
        <v>18526</v>
      </c>
      <c r="J228" s="19">
        <v>27367</v>
      </c>
      <c r="K228" s="18">
        <v>23281</v>
      </c>
      <c r="L228" s="18">
        <v>3163</v>
      </c>
      <c r="M228" s="18">
        <v>8777</v>
      </c>
      <c r="N228" s="18">
        <v>4397</v>
      </c>
      <c r="O228" s="18">
        <v>12119</v>
      </c>
      <c r="P228" s="18">
        <v>37364</v>
      </c>
      <c r="Q228" s="18">
        <v>4524</v>
      </c>
    </row>
    <row r="229" spans="1:17" ht="13.8" x14ac:dyDescent="0.3">
      <c r="A229" s="17">
        <v>40816</v>
      </c>
      <c r="B229" s="18">
        <v>192366</v>
      </c>
      <c r="C229" s="18">
        <v>49679</v>
      </c>
      <c r="D229" s="18">
        <v>29517</v>
      </c>
      <c r="E229" s="18">
        <v>22983</v>
      </c>
      <c r="F229" s="18">
        <v>62893</v>
      </c>
      <c r="G229" s="18">
        <v>10275</v>
      </c>
      <c r="H229" s="18">
        <v>15011</v>
      </c>
      <c r="I229" s="18">
        <v>16311</v>
      </c>
      <c r="J229" s="19">
        <v>27479</v>
      </c>
      <c r="K229" s="18">
        <v>22200</v>
      </c>
      <c r="L229" s="18">
        <v>3103</v>
      </c>
      <c r="M229" s="18">
        <v>8311</v>
      </c>
      <c r="N229" s="18">
        <v>4050</v>
      </c>
      <c r="O229" s="18">
        <v>10649</v>
      </c>
      <c r="P229" s="18">
        <v>36424</v>
      </c>
      <c r="Q229" s="18">
        <v>4922</v>
      </c>
    </row>
    <row r="230" spans="1:17" ht="13.8" x14ac:dyDescent="0.3">
      <c r="A230" s="17">
        <v>40847</v>
      </c>
      <c r="B230" s="18">
        <v>194281</v>
      </c>
      <c r="C230" s="18">
        <v>49672</v>
      </c>
      <c r="D230" s="18">
        <v>31368</v>
      </c>
      <c r="E230" s="18">
        <v>24332</v>
      </c>
      <c r="F230" s="18">
        <v>66227</v>
      </c>
      <c r="G230" s="18">
        <v>10335</v>
      </c>
      <c r="H230" s="18">
        <v>14514</v>
      </c>
      <c r="I230" s="18">
        <v>14457</v>
      </c>
      <c r="J230" s="19">
        <v>26763</v>
      </c>
      <c r="K230" s="18">
        <v>22909</v>
      </c>
      <c r="L230" s="18">
        <v>3882</v>
      </c>
      <c r="M230" s="18">
        <v>8717</v>
      </c>
      <c r="N230" s="18">
        <v>4432</v>
      </c>
      <c r="O230" s="18">
        <v>12336</v>
      </c>
      <c r="P230" s="18">
        <v>37807</v>
      </c>
      <c r="Q230" s="18">
        <v>4775</v>
      </c>
    </row>
    <row r="231" spans="1:17" ht="13.8" x14ac:dyDescent="0.3">
      <c r="A231" s="17">
        <v>40877</v>
      </c>
      <c r="B231" s="18">
        <v>192488</v>
      </c>
      <c r="C231" s="18">
        <v>49446</v>
      </c>
      <c r="D231" s="18">
        <v>31749</v>
      </c>
      <c r="E231" s="18">
        <v>24574</v>
      </c>
      <c r="F231" s="18">
        <v>64966</v>
      </c>
      <c r="G231" s="18">
        <v>10101</v>
      </c>
      <c r="H231" s="18">
        <v>14401</v>
      </c>
      <c r="I231" s="18">
        <v>14839</v>
      </c>
      <c r="J231" s="19">
        <v>26257</v>
      </c>
      <c r="K231" s="18">
        <v>23189</v>
      </c>
      <c r="L231" s="18">
        <v>3648</v>
      </c>
      <c r="M231" s="18">
        <v>8903</v>
      </c>
      <c r="N231" s="18">
        <v>4385</v>
      </c>
      <c r="O231" s="18">
        <v>12254</v>
      </c>
      <c r="P231" s="18">
        <v>36808</v>
      </c>
      <c r="Q231" s="18">
        <v>4862</v>
      </c>
    </row>
    <row r="232" spans="1:17" ht="13.8" x14ac:dyDescent="0.3">
      <c r="A232" s="17">
        <v>40908</v>
      </c>
      <c r="B232" s="18">
        <v>186621</v>
      </c>
      <c r="C232" s="18">
        <v>47799</v>
      </c>
      <c r="D232" s="18">
        <v>32435</v>
      </c>
      <c r="E232" s="18">
        <v>25014</v>
      </c>
      <c r="F232" s="18">
        <v>59521</v>
      </c>
      <c r="G232" s="18">
        <v>9330</v>
      </c>
      <c r="H232" s="18">
        <v>14574</v>
      </c>
      <c r="I232" s="18">
        <v>15606</v>
      </c>
      <c r="J232" s="19">
        <v>26541</v>
      </c>
      <c r="K232" s="18">
        <v>21258</v>
      </c>
      <c r="L232" s="18">
        <v>3521</v>
      </c>
      <c r="M232" s="18">
        <v>8881</v>
      </c>
      <c r="N232" s="18">
        <v>4785</v>
      </c>
      <c r="O232" s="18">
        <v>11932</v>
      </c>
      <c r="P232" s="18">
        <v>32842</v>
      </c>
      <c r="Q232" s="18">
        <v>4490</v>
      </c>
    </row>
    <row r="233" spans="1:17" ht="13.8" x14ac:dyDescent="0.3">
      <c r="A233" s="17">
        <v>40939</v>
      </c>
      <c r="B233" s="18">
        <v>185759</v>
      </c>
      <c r="C233" s="18">
        <v>48266</v>
      </c>
      <c r="D233" s="18">
        <v>29601</v>
      </c>
      <c r="E233" s="18">
        <v>22782</v>
      </c>
      <c r="F233" s="18">
        <v>60895</v>
      </c>
      <c r="G233" s="18">
        <v>9335</v>
      </c>
      <c r="H233" s="18">
        <v>14280</v>
      </c>
      <c r="I233" s="18">
        <v>15854</v>
      </c>
      <c r="J233" s="19">
        <v>26773</v>
      </c>
      <c r="K233" s="18">
        <v>21494</v>
      </c>
      <c r="L233" s="18">
        <v>3337</v>
      </c>
      <c r="M233" s="18">
        <v>7867</v>
      </c>
      <c r="N233" s="18">
        <v>4264</v>
      </c>
      <c r="O233" s="18">
        <v>11803</v>
      </c>
      <c r="P233" s="18">
        <v>34395</v>
      </c>
      <c r="Q233" s="18">
        <v>4558</v>
      </c>
    </row>
    <row r="234" spans="1:17" ht="13.8" x14ac:dyDescent="0.3">
      <c r="A234" s="17">
        <v>40968</v>
      </c>
      <c r="B234" s="18">
        <v>173664</v>
      </c>
      <c r="C234" s="18">
        <v>49012</v>
      </c>
      <c r="D234" s="18">
        <v>28449</v>
      </c>
      <c r="E234" s="18">
        <v>21726</v>
      </c>
      <c r="F234" s="18">
        <v>55046</v>
      </c>
      <c r="G234" s="18">
        <v>9223</v>
      </c>
      <c r="H234" s="18">
        <v>14002</v>
      </c>
      <c r="I234" s="18">
        <v>12162</v>
      </c>
      <c r="J234" s="19">
        <v>26304</v>
      </c>
      <c r="K234" s="18">
        <v>22708</v>
      </c>
      <c r="L234" s="18">
        <v>3112</v>
      </c>
      <c r="M234" s="18">
        <v>7785</v>
      </c>
      <c r="N234" s="18">
        <v>4242</v>
      </c>
      <c r="O234" s="18">
        <v>12470</v>
      </c>
      <c r="P234" s="18">
        <v>28125</v>
      </c>
      <c r="Q234" s="18">
        <v>4412</v>
      </c>
    </row>
    <row r="235" spans="1:17" ht="13.8" x14ac:dyDescent="0.3">
      <c r="A235" s="17">
        <v>40999</v>
      </c>
      <c r="B235" s="18">
        <v>199491</v>
      </c>
      <c r="C235" s="18">
        <v>54356</v>
      </c>
      <c r="D235" s="18">
        <v>34897</v>
      </c>
      <c r="E235" s="18">
        <v>26919</v>
      </c>
      <c r="F235" s="18">
        <v>60750</v>
      </c>
      <c r="G235" s="18">
        <v>10174</v>
      </c>
      <c r="H235" s="18">
        <v>16604</v>
      </c>
      <c r="I235" s="18">
        <v>16458</v>
      </c>
      <c r="J235" s="19">
        <v>29262</v>
      </c>
      <c r="K235" s="18">
        <v>25094</v>
      </c>
      <c r="L235" s="18">
        <v>3860</v>
      </c>
      <c r="M235" s="18">
        <v>10113</v>
      </c>
      <c r="N235" s="18">
        <v>5063</v>
      </c>
      <c r="O235" s="18">
        <v>13272</v>
      </c>
      <c r="P235" s="18">
        <v>31502</v>
      </c>
      <c r="Q235" s="18">
        <v>4778</v>
      </c>
    </row>
    <row r="236" spans="1:17" ht="13.8" x14ac:dyDescent="0.3">
      <c r="A236" s="17">
        <v>41029</v>
      </c>
      <c r="B236" s="18">
        <v>191636</v>
      </c>
      <c r="C236" s="18">
        <v>50461</v>
      </c>
      <c r="D236" s="18">
        <v>31022</v>
      </c>
      <c r="E236" s="18">
        <v>23900</v>
      </c>
      <c r="F236" s="18">
        <v>61289</v>
      </c>
      <c r="G236" s="18">
        <v>10898</v>
      </c>
      <c r="H236" s="18">
        <v>15038</v>
      </c>
      <c r="I236" s="18">
        <v>17909</v>
      </c>
      <c r="J236" s="19">
        <v>27721</v>
      </c>
      <c r="K236" s="18">
        <v>22740</v>
      </c>
      <c r="L236" s="18">
        <v>3312</v>
      </c>
      <c r="M236" s="18">
        <v>8774</v>
      </c>
      <c r="N236" s="18">
        <v>4478</v>
      </c>
      <c r="O236" s="18">
        <v>12088</v>
      </c>
      <c r="P236" s="18">
        <v>33011</v>
      </c>
      <c r="Q236" s="18">
        <v>5476</v>
      </c>
    </row>
    <row r="237" spans="1:17" ht="13.8" x14ac:dyDescent="0.3">
      <c r="A237" s="17">
        <v>41060</v>
      </c>
      <c r="B237" s="18">
        <v>200251</v>
      </c>
      <c r="C237" s="18">
        <v>52706</v>
      </c>
      <c r="D237" s="18">
        <v>33427</v>
      </c>
      <c r="E237" s="18">
        <v>25576</v>
      </c>
      <c r="F237" s="18">
        <v>63727</v>
      </c>
      <c r="G237" s="18">
        <v>10870</v>
      </c>
      <c r="H237" s="18">
        <v>14558</v>
      </c>
      <c r="I237" s="18">
        <v>17696</v>
      </c>
      <c r="J237" s="19">
        <v>27829</v>
      </c>
      <c r="K237" s="18">
        <v>24877</v>
      </c>
      <c r="L237" s="18">
        <v>3368</v>
      </c>
      <c r="M237" s="18">
        <v>9131</v>
      </c>
      <c r="N237" s="18">
        <v>4852</v>
      </c>
      <c r="O237" s="18">
        <v>12136</v>
      </c>
      <c r="P237" s="18">
        <v>34942</v>
      </c>
      <c r="Q237" s="18">
        <v>5467</v>
      </c>
    </row>
    <row r="238" spans="1:17" ht="13.8" x14ac:dyDescent="0.3">
      <c r="A238" s="17">
        <v>41090</v>
      </c>
      <c r="B238" s="18">
        <v>193719</v>
      </c>
      <c r="C238" s="18">
        <v>50801</v>
      </c>
      <c r="D238" s="18">
        <v>31703</v>
      </c>
      <c r="E238" s="18">
        <v>24457</v>
      </c>
      <c r="F238" s="18">
        <v>63977</v>
      </c>
      <c r="G238" s="18">
        <v>10520</v>
      </c>
      <c r="H238" s="18">
        <v>13780</v>
      </c>
      <c r="I238" s="18">
        <v>15722</v>
      </c>
      <c r="J238" s="19">
        <v>27317</v>
      </c>
      <c r="K238" s="18">
        <v>23484</v>
      </c>
      <c r="L238" s="18">
        <v>3526</v>
      </c>
      <c r="M238" s="18">
        <v>8340</v>
      </c>
      <c r="N238" s="18">
        <v>4409</v>
      </c>
      <c r="O238" s="18">
        <v>11936</v>
      </c>
      <c r="P238" s="18">
        <v>35920</v>
      </c>
      <c r="Q238" s="18">
        <v>4773</v>
      </c>
    </row>
    <row r="239" spans="1:17" ht="13.8" x14ac:dyDescent="0.3">
      <c r="A239" s="17">
        <v>41121</v>
      </c>
      <c r="B239" s="18">
        <v>194330</v>
      </c>
      <c r="C239" s="18">
        <v>47396</v>
      </c>
      <c r="D239" s="18">
        <v>32540</v>
      </c>
      <c r="E239" s="18">
        <v>25113</v>
      </c>
      <c r="F239" s="18">
        <v>67257</v>
      </c>
      <c r="G239" s="18">
        <v>10954</v>
      </c>
      <c r="H239" s="18">
        <v>13649</v>
      </c>
      <c r="I239" s="18">
        <v>14722</v>
      </c>
      <c r="J239" s="19">
        <v>24857</v>
      </c>
      <c r="K239" s="18">
        <v>22539</v>
      </c>
      <c r="L239" s="18">
        <v>3758</v>
      </c>
      <c r="M239" s="18">
        <v>8552</v>
      </c>
      <c r="N239" s="18">
        <v>4551</v>
      </c>
      <c r="O239" s="18">
        <v>12396</v>
      </c>
      <c r="P239" s="18">
        <v>37930</v>
      </c>
      <c r="Q239" s="18">
        <v>5421</v>
      </c>
    </row>
    <row r="240" spans="1:17" ht="13.8" x14ac:dyDescent="0.3">
      <c r="A240" s="17">
        <v>41152</v>
      </c>
      <c r="B240" s="18">
        <v>196667</v>
      </c>
      <c r="C240" s="18">
        <v>50737</v>
      </c>
      <c r="D240" s="18">
        <v>33071</v>
      </c>
      <c r="E240" s="18">
        <v>25524</v>
      </c>
      <c r="F240" s="18">
        <v>66245</v>
      </c>
      <c r="G240" s="18">
        <v>10167</v>
      </c>
      <c r="H240" s="18">
        <v>15214</v>
      </c>
      <c r="I240" s="18">
        <v>14755</v>
      </c>
      <c r="J240" s="19">
        <v>27048</v>
      </c>
      <c r="K240" s="18">
        <v>23688</v>
      </c>
      <c r="L240" s="18">
        <v>3430</v>
      </c>
      <c r="M240" s="18">
        <v>9788</v>
      </c>
      <c r="N240" s="18">
        <v>4917</v>
      </c>
      <c r="O240" s="18">
        <v>12990</v>
      </c>
      <c r="P240" s="18">
        <v>37297</v>
      </c>
      <c r="Q240" s="18">
        <v>4782</v>
      </c>
    </row>
    <row r="241" spans="1:17" ht="13.8" x14ac:dyDescent="0.3">
      <c r="A241" s="17">
        <v>41182</v>
      </c>
      <c r="B241" s="18">
        <v>188134</v>
      </c>
      <c r="C241" s="18">
        <v>48246</v>
      </c>
      <c r="D241" s="18">
        <v>29987</v>
      </c>
      <c r="E241" s="18">
        <v>23142</v>
      </c>
      <c r="F241" s="18">
        <v>64785</v>
      </c>
      <c r="G241" s="18">
        <v>10516</v>
      </c>
      <c r="H241" s="18">
        <v>13993</v>
      </c>
      <c r="I241" s="18">
        <v>14172</v>
      </c>
      <c r="J241" s="19">
        <v>26033</v>
      </c>
      <c r="K241" s="18">
        <v>22213</v>
      </c>
      <c r="L241" s="18">
        <v>3183</v>
      </c>
      <c r="M241" s="18">
        <v>9381</v>
      </c>
      <c r="N241" s="18">
        <v>4267</v>
      </c>
      <c r="O241" s="18">
        <v>10992</v>
      </c>
      <c r="P241" s="18">
        <v>37850</v>
      </c>
      <c r="Q241" s="18">
        <v>4710</v>
      </c>
    </row>
    <row r="242" spans="1:17" ht="13.8" x14ac:dyDescent="0.3">
      <c r="A242" s="17">
        <v>41213</v>
      </c>
      <c r="B242" s="18">
        <v>200839</v>
      </c>
      <c r="C242" s="18">
        <v>52444</v>
      </c>
      <c r="D242" s="18">
        <v>32235</v>
      </c>
      <c r="E242" s="18">
        <v>24747</v>
      </c>
      <c r="F242" s="18">
        <v>69754</v>
      </c>
      <c r="G242" s="18">
        <v>11041</v>
      </c>
      <c r="H242" s="18">
        <v>13426</v>
      </c>
      <c r="I242" s="18">
        <v>15242</v>
      </c>
      <c r="J242" s="19">
        <v>27626</v>
      </c>
      <c r="K242" s="18">
        <v>24818</v>
      </c>
      <c r="L242" s="18">
        <v>3620</v>
      </c>
      <c r="M242" s="18">
        <v>9480</v>
      </c>
      <c r="N242" s="18">
        <v>4838</v>
      </c>
      <c r="O242" s="18">
        <v>12679</v>
      </c>
      <c r="P242" s="18">
        <v>40290</v>
      </c>
      <c r="Q242" s="18">
        <v>5063</v>
      </c>
    </row>
    <row r="243" spans="1:17" ht="13.8" x14ac:dyDescent="0.3">
      <c r="A243" s="17">
        <v>41243</v>
      </c>
      <c r="B243" s="18">
        <v>196152</v>
      </c>
      <c r="C243" s="18">
        <v>51371</v>
      </c>
      <c r="D243" s="18">
        <v>33569</v>
      </c>
      <c r="E243" s="18">
        <v>26210</v>
      </c>
      <c r="F243" s="18">
        <v>66905</v>
      </c>
      <c r="G243" s="18">
        <v>10077</v>
      </c>
      <c r="H243" s="18">
        <v>14032</v>
      </c>
      <c r="I243" s="18">
        <v>13953</v>
      </c>
      <c r="J243" s="19">
        <v>27679</v>
      </c>
      <c r="K243" s="18">
        <v>23692</v>
      </c>
      <c r="L243" s="18">
        <v>3752</v>
      </c>
      <c r="M243" s="18">
        <v>10089</v>
      </c>
      <c r="N243" s="18">
        <v>4720</v>
      </c>
      <c r="O243" s="18">
        <v>11841</v>
      </c>
      <c r="P243" s="18">
        <v>39548</v>
      </c>
      <c r="Q243" s="18">
        <v>4851</v>
      </c>
    </row>
    <row r="244" spans="1:17" ht="13.8" x14ac:dyDescent="0.3">
      <c r="A244" s="17">
        <v>41274</v>
      </c>
      <c r="B244" s="18">
        <v>179064</v>
      </c>
      <c r="C244" s="18">
        <v>46103</v>
      </c>
      <c r="D244" s="18">
        <v>30347</v>
      </c>
      <c r="E244" s="18">
        <v>23547</v>
      </c>
      <c r="F244" s="18">
        <v>61590</v>
      </c>
      <c r="G244" s="18">
        <v>9627</v>
      </c>
      <c r="H244" s="18">
        <v>13248</v>
      </c>
      <c r="I244" s="18">
        <v>12230</v>
      </c>
      <c r="J244" s="19">
        <v>25798</v>
      </c>
      <c r="K244" s="18">
        <v>20305</v>
      </c>
      <c r="L244" s="18">
        <v>3343</v>
      </c>
      <c r="M244" s="18">
        <v>9225</v>
      </c>
      <c r="N244" s="18">
        <v>4334</v>
      </c>
      <c r="O244" s="18">
        <v>11784</v>
      </c>
      <c r="P244" s="18">
        <v>34835</v>
      </c>
      <c r="Q244" s="18">
        <v>4587</v>
      </c>
    </row>
    <row r="245" spans="1:17" ht="13.8" x14ac:dyDescent="0.3">
      <c r="A245" s="17">
        <v>41305</v>
      </c>
      <c r="B245" s="18">
        <v>186996</v>
      </c>
      <c r="C245" s="18">
        <v>49513</v>
      </c>
      <c r="D245" s="18">
        <v>28884</v>
      </c>
      <c r="E245" s="18">
        <v>22510</v>
      </c>
      <c r="F245" s="18">
        <v>64336</v>
      </c>
      <c r="G245" s="18">
        <v>10275</v>
      </c>
      <c r="H245" s="18">
        <v>14067</v>
      </c>
      <c r="I245" s="18">
        <v>14318</v>
      </c>
      <c r="J245" s="19">
        <v>27963</v>
      </c>
      <c r="K245" s="18">
        <v>21550</v>
      </c>
      <c r="L245" s="18">
        <v>3211</v>
      </c>
      <c r="M245" s="18">
        <v>8032</v>
      </c>
      <c r="N245" s="18">
        <v>3949</v>
      </c>
      <c r="O245" s="18">
        <v>11227</v>
      </c>
      <c r="P245" s="18">
        <v>37172</v>
      </c>
      <c r="Q245" s="18">
        <v>5232</v>
      </c>
    </row>
    <row r="246" spans="1:17" ht="13.8" x14ac:dyDescent="0.3">
      <c r="A246" s="17">
        <v>41333</v>
      </c>
      <c r="B246" s="18">
        <v>172231</v>
      </c>
      <c r="C246" s="18">
        <v>47648</v>
      </c>
      <c r="D246" s="18">
        <v>28819</v>
      </c>
      <c r="E246" s="18">
        <v>22612</v>
      </c>
      <c r="F246" s="18">
        <v>57523</v>
      </c>
      <c r="G246" s="18">
        <v>9013</v>
      </c>
      <c r="H246" s="18">
        <v>11832</v>
      </c>
      <c r="I246" s="18">
        <v>10383</v>
      </c>
      <c r="J246" s="19">
        <v>25733</v>
      </c>
      <c r="K246" s="18">
        <v>21915</v>
      </c>
      <c r="L246" s="18">
        <v>3124</v>
      </c>
      <c r="M246" s="18">
        <v>8319</v>
      </c>
      <c r="N246" s="18">
        <v>3911</v>
      </c>
      <c r="O246" s="18">
        <v>10973</v>
      </c>
      <c r="P246" s="18">
        <v>32715</v>
      </c>
      <c r="Q246" s="18">
        <v>4635</v>
      </c>
    </row>
    <row r="247" spans="1:17" ht="13.8" x14ac:dyDescent="0.3">
      <c r="A247" s="17">
        <v>41364</v>
      </c>
      <c r="B247" s="18">
        <v>183822</v>
      </c>
      <c r="C247" s="18">
        <v>51542</v>
      </c>
      <c r="D247" s="18">
        <v>32844</v>
      </c>
      <c r="E247" s="18">
        <v>25559</v>
      </c>
      <c r="F247" s="18">
        <v>55287</v>
      </c>
      <c r="G247" s="18">
        <v>10129</v>
      </c>
      <c r="H247" s="18">
        <v>13200</v>
      </c>
      <c r="I247" s="18">
        <v>12670</v>
      </c>
      <c r="J247" s="19">
        <v>28299</v>
      </c>
      <c r="K247" s="18">
        <v>23243</v>
      </c>
      <c r="L247" s="18">
        <v>3819</v>
      </c>
      <c r="M247" s="18">
        <v>9538</v>
      </c>
      <c r="N247" s="18">
        <v>4514</v>
      </c>
      <c r="O247" s="18">
        <v>12124</v>
      </c>
      <c r="P247" s="18">
        <v>27322</v>
      </c>
      <c r="Q247" s="18">
        <v>5151</v>
      </c>
    </row>
    <row r="248" spans="1:17" ht="13.8" x14ac:dyDescent="0.3">
      <c r="A248" s="17">
        <v>41394</v>
      </c>
      <c r="B248" s="18">
        <v>192865</v>
      </c>
      <c r="C248" s="18">
        <v>52925</v>
      </c>
      <c r="D248" s="18">
        <v>33573</v>
      </c>
      <c r="E248" s="18">
        <v>26457</v>
      </c>
      <c r="F248" s="18">
        <v>61878</v>
      </c>
      <c r="G248" s="18">
        <v>10859</v>
      </c>
      <c r="H248" s="18">
        <v>13444</v>
      </c>
      <c r="I248" s="18">
        <v>13515</v>
      </c>
      <c r="J248" s="19">
        <v>28591</v>
      </c>
      <c r="K248" s="18">
        <v>24334</v>
      </c>
      <c r="L248" s="18">
        <v>4067</v>
      </c>
      <c r="M248" s="18">
        <v>9855</v>
      </c>
      <c r="N248" s="18">
        <v>4328</v>
      </c>
      <c r="O248" s="18">
        <v>11992</v>
      </c>
      <c r="P248" s="18">
        <v>33102</v>
      </c>
      <c r="Q248" s="18">
        <v>5587</v>
      </c>
    </row>
    <row r="249" spans="1:17" ht="13.8" x14ac:dyDescent="0.3">
      <c r="A249" s="17">
        <v>41425</v>
      </c>
      <c r="B249" s="18">
        <v>198551</v>
      </c>
      <c r="C249" s="18">
        <v>52884</v>
      </c>
      <c r="D249" s="18">
        <v>33314</v>
      </c>
      <c r="E249" s="18">
        <v>25895</v>
      </c>
      <c r="F249" s="18">
        <v>64843</v>
      </c>
      <c r="G249" s="18">
        <v>11000</v>
      </c>
      <c r="H249" s="18">
        <v>14344</v>
      </c>
      <c r="I249" s="18">
        <v>13447</v>
      </c>
      <c r="J249" s="19">
        <v>28343</v>
      </c>
      <c r="K249" s="18">
        <v>24541</v>
      </c>
      <c r="L249" s="18">
        <v>3564</v>
      </c>
      <c r="M249" s="18">
        <v>9888</v>
      </c>
      <c r="N249" s="18">
        <v>4604</v>
      </c>
      <c r="O249" s="18">
        <v>11190</v>
      </c>
      <c r="P249" s="18">
        <v>36646</v>
      </c>
      <c r="Q249" s="18">
        <v>5670</v>
      </c>
    </row>
    <row r="250" spans="1:17" ht="13.8" x14ac:dyDescent="0.3">
      <c r="A250" s="17">
        <v>41455</v>
      </c>
      <c r="B250" s="18">
        <v>187024</v>
      </c>
      <c r="C250" s="18">
        <v>49944</v>
      </c>
      <c r="D250" s="18">
        <v>29946</v>
      </c>
      <c r="E250" s="18">
        <v>22919</v>
      </c>
      <c r="F250" s="18">
        <v>62892</v>
      </c>
      <c r="G250" s="18">
        <v>10427</v>
      </c>
      <c r="H250" s="18">
        <v>12827</v>
      </c>
      <c r="I250" s="18">
        <v>13057</v>
      </c>
      <c r="J250" s="19">
        <v>27143</v>
      </c>
      <c r="K250" s="18">
        <v>22800</v>
      </c>
      <c r="L250" s="18">
        <v>3381</v>
      </c>
      <c r="M250" s="18">
        <v>8759</v>
      </c>
      <c r="N250" s="18">
        <v>4409</v>
      </c>
      <c r="O250" s="18">
        <v>11184</v>
      </c>
      <c r="P250" s="18">
        <v>35831</v>
      </c>
      <c r="Q250" s="18">
        <v>5133</v>
      </c>
    </row>
    <row r="251" spans="1:17" ht="13.8" x14ac:dyDescent="0.3">
      <c r="A251" s="17">
        <v>41486</v>
      </c>
      <c r="B251" s="18">
        <v>199639</v>
      </c>
      <c r="C251" s="18">
        <v>50039</v>
      </c>
      <c r="D251" s="18">
        <v>35067</v>
      </c>
      <c r="E251" s="18">
        <v>27233</v>
      </c>
      <c r="F251" s="18">
        <v>68110</v>
      </c>
      <c r="G251" s="18">
        <v>11159</v>
      </c>
      <c r="H251" s="18">
        <v>14768</v>
      </c>
      <c r="I251" s="18">
        <v>13500</v>
      </c>
      <c r="J251" s="19">
        <v>26355</v>
      </c>
      <c r="K251" s="18">
        <v>23684</v>
      </c>
      <c r="L251" s="18">
        <v>4533</v>
      </c>
      <c r="M251" s="18">
        <v>10032</v>
      </c>
      <c r="N251" s="18">
        <v>5000</v>
      </c>
      <c r="O251" s="18">
        <v>11971</v>
      </c>
      <c r="P251" s="18">
        <v>38818</v>
      </c>
      <c r="Q251" s="18">
        <v>5641</v>
      </c>
    </row>
    <row r="252" spans="1:17" ht="13.8" x14ac:dyDescent="0.3">
      <c r="A252" s="17">
        <v>41517</v>
      </c>
      <c r="B252" s="18">
        <v>195543</v>
      </c>
      <c r="C252" s="18">
        <v>51840</v>
      </c>
      <c r="D252" s="18">
        <v>31359</v>
      </c>
      <c r="E252" s="18">
        <v>24566</v>
      </c>
      <c r="F252" s="18">
        <v>67354</v>
      </c>
      <c r="G252" s="18">
        <v>10338</v>
      </c>
      <c r="H252" s="18">
        <v>13538</v>
      </c>
      <c r="I252" s="18">
        <v>13895</v>
      </c>
      <c r="J252" s="19">
        <v>27835</v>
      </c>
      <c r="K252" s="18">
        <v>24005</v>
      </c>
      <c r="L252" s="18">
        <v>3652</v>
      </c>
      <c r="M252" s="18">
        <v>9512</v>
      </c>
      <c r="N252" s="18">
        <v>4234</v>
      </c>
      <c r="O252" s="18">
        <v>12068</v>
      </c>
      <c r="P252" s="18">
        <v>39172</v>
      </c>
      <c r="Q252" s="18">
        <v>5122</v>
      </c>
    </row>
    <row r="253" spans="1:17" ht="13.8" x14ac:dyDescent="0.3">
      <c r="A253" s="17">
        <v>41547</v>
      </c>
      <c r="B253" s="18">
        <v>193979</v>
      </c>
      <c r="C253" s="18">
        <v>51427</v>
      </c>
      <c r="D253" s="18">
        <v>30794</v>
      </c>
      <c r="E253" s="18">
        <v>24042</v>
      </c>
      <c r="F253" s="18">
        <v>66929</v>
      </c>
      <c r="G253" s="18">
        <v>10368</v>
      </c>
      <c r="H253" s="18">
        <v>13127</v>
      </c>
      <c r="I253" s="18">
        <v>12434</v>
      </c>
      <c r="J253" s="19">
        <v>28152</v>
      </c>
      <c r="K253" s="18">
        <v>23274</v>
      </c>
      <c r="L253" s="18">
        <v>3481</v>
      </c>
      <c r="M253" s="18">
        <v>9870</v>
      </c>
      <c r="N253" s="18">
        <v>4089</v>
      </c>
      <c r="O253" s="18">
        <v>11053</v>
      </c>
      <c r="P253" s="18">
        <v>40067</v>
      </c>
      <c r="Q253" s="18">
        <v>5083</v>
      </c>
    </row>
    <row r="254" spans="1:17" ht="13.8" x14ac:dyDescent="0.3">
      <c r="A254" s="17">
        <v>41578</v>
      </c>
      <c r="B254" s="18">
        <v>207229</v>
      </c>
      <c r="C254" s="18">
        <v>55088</v>
      </c>
      <c r="D254" s="18">
        <v>37406</v>
      </c>
      <c r="E254" s="18">
        <v>29399</v>
      </c>
      <c r="F254" s="18">
        <v>70878</v>
      </c>
      <c r="G254" s="18">
        <v>10795</v>
      </c>
      <c r="H254" s="18">
        <v>13087</v>
      </c>
      <c r="I254" s="18">
        <v>12815</v>
      </c>
      <c r="J254" s="19">
        <v>29824</v>
      </c>
      <c r="K254" s="18">
        <v>25265</v>
      </c>
      <c r="L254" s="18">
        <v>4572</v>
      </c>
      <c r="M254" s="18">
        <v>10919</v>
      </c>
      <c r="N254" s="18">
        <v>4962</v>
      </c>
      <c r="O254" s="18">
        <v>11863</v>
      </c>
      <c r="P254" s="18">
        <v>41922</v>
      </c>
      <c r="Q254" s="18">
        <v>5183</v>
      </c>
    </row>
    <row r="255" spans="1:17" ht="13.8" x14ac:dyDescent="0.3">
      <c r="A255" s="17">
        <v>41608</v>
      </c>
      <c r="B255" s="18">
        <v>190607</v>
      </c>
      <c r="C255" s="18">
        <v>50864</v>
      </c>
      <c r="D255" s="18">
        <v>32978</v>
      </c>
      <c r="E255" s="18">
        <v>25774</v>
      </c>
      <c r="F255" s="18">
        <v>67172</v>
      </c>
      <c r="G255" s="18">
        <v>9923</v>
      </c>
      <c r="H255" s="18">
        <v>11935</v>
      </c>
      <c r="I255" s="18">
        <v>11304</v>
      </c>
      <c r="J255" s="19">
        <v>27146</v>
      </c>
      <c r="K255" s="18">
        <v>23718</v>
      </c>
      <c r="L255" s="18">
        <v>3806</v>
      </c>
      <c r="M255" s="18">
        <v>10385</v>
      </c>
      <c r="N255" s="18">
        <v>4257</v>
      </c>
      <c r="O255" s="18">
        <v>11625</v>
      </c>
      <c r="P255" s="18">
        <v>40110</v>
      </c>
      <c r="Q255" s="18">
        <v>5056</v>
      </c>
    </row>
    <row r="256" spans="1:17" ht="13.8" x14ac:dyDescent="0.3">
      <c r="A256" s="17">
        <v>41639</v>
      </c>
      <c r="B256" s="18">
        <v>184457</v>
      </c>
      <c r="C256" s="18">
        <v>48820</v>
      </c>
      <c r="D256" s="18">
        <v>32177</v>
      </c>
      <c r="E256" s="18">
        <v>25063</v>
      </c>
      <c r="F256" s="18">
        <v>63811</v>
      </c>
      <c r="G256" s="18">
        <v>9336</v>
      </c>
      <c r="H256" s="18">
        <v>12267</v>
      </c>
      <c r="I256" s="18">
        <v>11410</v>
      </c>
      <c r="J256" s="19">
        <v>26693</v>
      </c>
      <c r="K256" s="18">
        <v>22127</v>
      </c>
      <c r="L256" s="18">
        <v>4108</v>
      </c>
      <c r="M256" s="18">
        <v>9535</v>
      </c>
      <c r="N256" s="18">
        <v>4360</v>
      </c>
      <c r="O256" s="18">
        <v>11263</v>
      </c>
      <c r="P256" s="18">
        <v>37557</v>
      </c>
      <c r="Q256" s="18">
        <v>4734</v>
      </c>
    </row>
    <row r="257" spans="1:17" ht="13.8" x14ac:dyDescent="0.3">
      <c r="A257" s="17">
        <v>41670</v>
      </c>
      <c r="B257" s="18">
        <v>186981</v>
      </c>
      <c r="C257" s="18">
        <v>48611</v>
      </c>
      <c r="D257" s="18">
        <v>30303</v>
      </c>
      <c r="E257" s="18">
        <v>23565</v>
      </c>
      <c r="F257" s="18">
        <v>65152</v>
      </c>
      <c r="G257" s="18">
        <v>10357</v>
      </c>
      <c r="H257" s="18">
        <v>12587</v>
      </c>
      <c r="I257" s="18">
        <v>12921</v>
      </c>
      <c r="J257" s="19">
        <v>26707</v>
      </c>
      <c r="K257" s="18">
        <v>21903</v>
      </c>
      <c r="L257" s="18">
        <v>3467</v>
      </c>
      <c r="M257" s="18">
        <v>9075</v>
      </c>
      <c r="N257" s="18">
        <v>4148</v>
      </c>
      <c r="O257" s="18">
        <v>10870</v>
      </c>
      <c r="P257" s="18">
        <v>38197</v>
      </c>
      <c r="Q257" s="18">
        <v>5351</v>
      </c>
    </row>
    <row r="258" spans="1:17" ht="13.8" x14ac:dyDescent="0.3">
      <c r="A258" s="17">
        <v>41698</v>
      </c>
      <c r="B258" s="18">
        <v>172381</v>
      </c>
      <c r="C258" s="18">
        <v>47721</v>
      </c>
      <c r="D258" s="18">
        <v>30045</v>
      </c>
      <c r="E258" s="18">
        <v>23502</v>
      </c>
      <c r="F258" s="18">
        <v>54949</v>
      </c>
      <c r="G258" s="18">
        <v>8562</v>
      </c>
      <c r="H258" s="18">
        <v>12036</v>
      </c>
      <c r="I258" s="18">
        <v>11499</v>
      </c>
      <c r="J258" s="19">
        <v>25401</v>
      </c>
      <c r="K258" s="18">
        <v>22321</v>
      </c>
      <c r="L258" s="18">
        <v>3747</v>
      </c>
      <c r="M258" s="18">
        <v>8887</v>
      </c>
      <c r="N258" s="18">
        <v>3875</v>
      </c>
      <c r="O258" s="18">
        <v>10589</v>
      </c>
      <c r="P258" s="18">
        <v>30741</v>
      </c>
      <c r="Q258" s="18">
        <v>4560</v>
      </c>
    </row>
    <row r="259" spans="1:17" ht="13.8" x14ac:dyDescent="0.3">
      <c r="A259" s="17">
        <v>41729</v>
      </c>
      <c r="B259" s="18">
        <v>195934</v>
      </c>
      <c r="C259" s="18">
        <v>54381</v>
      </c>
      <c r="D259" s="18">
        <v>36072</v>
      </c>
      <c r="E259" s="18">
        <v>28169</v>
      </c>
      <c r="F259" s="18">
        <v>60539</v>
      </c>
      <c r="G259" s="18">
        <v>11108</v>
      </c>
      <c r="H259" s="18">
        <v>12725</v>
      </c>
      <c r="I259" s="18">
        <v>11855</v>
      </c>
      <c r="J259" s="19">
        <v>29426</v>
      </c>
      <c r="K259" s="18">
        <v>24956</v>
      </c>
      <c r="L259" s="18">
        <v>4248</v>
      </c>
      <c r="M259" s="18">
        <v>10568</v>
      </c>
      <c r="N259" s="18">
        <v>4703</v>
      </c>
      <c r="O259" s="18">
        <v>11968</v>
      </c>
      <c r="P259" s="18">
        <v>31234</v>
      </c>
      <c r="Q259" s="18">
        <v>5619</v>
      </c>
    </row>
    <row r="260" spans="1:17" ht="13.8" x14ac:dyDescent="0.3">
      <c r="A260" s="17">
        <v>41759</v>
      </c>
      <c r="B260" s="18">
        <v>202681</v>
      </c>
      <c r="C260" s="18">
        <v>53694</v>
      </c>
      <c r="D260" s="18">
        <v>37379</v>
      </c>
      <c r="E260" s="18">
        <v>29312</v>
      </c>
      <c r="F260" s="18">
        <v>65513</v>
      </c>
      <c r="G260" s="18">
        <v>11629</v>
      </c>
      <c r="H260" s="18">
        <v>13330</v>
      </c>
      <c r="I260" s="18">
        <v>13224</v>
      </c>
      <c r="J260" s="19">
        <v>29213</v>
      </c>
      <c r="K260" s="18">
        <v>24481</v>
      </c>
      <c r="L260" s="18">
        <v>4306</v>
      </c>
      <c r="M260" s="18">
        <v>11049</v>
      </c>
      <c r="N260" s="18">
        <v>4901</v>
      </c>
      <c r="O260" s="18">
        <v>11303</v>
      </c>
      <c r="P260" s="18">
        <v>36310</v>
      </c>
      <c r="Q260" s="18">
        <v>6146</v>
      </c>
    </row>
    <row r="261" spans="1:17" ht="13.8" x14ac:dyDescent="0.3">
      <c r="A261" s="17">
        <v>41790</v>
      </c>
      <c r="B261" s="18">
        <v>202232</v>
      </c>
      <c r="C261" s="18">
        <v>55539</v>
      </c>
      <c r="D261" s="18">
        <v>36610</v>
      </c>
      <c r="E261" s="18">
        <v>28678</v>
      </c>
      <c r="F261" s="18">
        <v>66376</v>
      </c>
      <c r="G261" s="18">
        <v>11713</v>
      </c>
      <c r="H261" s="18">
        <v>12641</v>
      </c>
      <c r="I261" s="18">
        <v>11550</v>
      </c>
      <c r="J261" s="19">
        <v>30224</v>
      </c>
      <c r="K261" s="18">
        <v>25315</v>
      </c>
      <c r="L261" s="18">
        <v>3963</v>
      </c>
      <c r="M261" s="18">
        <v>10663</v>
      </c>
      <c r="N261" s="18">
        <v>4820</v>
      </c>
      <c r="O261" s="18">
        <v>10544</v>
      </c>
      <c r="P261" s="18">
        <v>37992</v>
      </c>
      <c r="Q261" s="18">
        <v>6256</v>
      </c>
    </row>
    <row r="262" spans="1:17" ht="13.8" x14ac:dyDescent="0.3">
      <c r="A262" s="17">
        <v>41820</v>
      </c>
      <c r="B262" s="18">
        <v>199426</v>
      </c>
      <c r="C262" s="18">
        <v>55323</v>
      </c>
      <c r="D262" s="18">
        <v>35838</v>
      </c>
      <c r="E262" s="18">
        <v>28085</v>
      </c>
      <c r="F262" s="18">
        <v>67870</v>
      </c>
      <c r="G262" s="18">
        <v>11354</v>
      </c>
      <c r="H262" s="18">
        <v>12277</v>
      </c>
      <c r="I262" s="18">
        <v>10579</v>
      </c>
      <c r="J262" s="19">
        <v>30323</v>
      </c>
      <c r="K262" s="18">
        <v>24999</v>
      </c>
      <c r="L262" s="18">
        <v>3938</v>
      </c>
      <c r="M262" s="18">
        <v>9566</v>
      </c>
      <c r="N262" s="18">
        <v>4372</v>
      </c>
      <c r="O262" s="18">
        <v>11064</v>
      </c>
      <c r="P262" s="18">
        <v>39411</v>
      </c>
      <c r="Q262" s="18">
        <v>5756</v>
      </c>
    </row>
    <row r="263" spans="1:17" ht="13.8" x14ac:dyDescent="0.3">
      <c r="A263" s="17">
        <v>41851</v>
      </c>
      <c r="B263" s="18">
        <v>206323</v>
      </c>
      <c r="C263" s="18">
        <v>54281</v>
      </c>
      <c r="D263" s="18">
        <v>36678</v>
      </c>
      <c r="E263" s="18">
        <v>28537</v>
      </c>
      <c r="F263" s="18">
        <v>69857</v>
      </c>
      <c r="G263" s="18">
        <v>11567</v>
      </c>
      <c r="H263" s="18">
        <v>13699</v>
      </c>
      <c r="I263" s="18">
        <v>12640</v>
      </c>
      <c r="J263" s="19">
        <v>29165</v>
      </c>
      <c r="K263" s="18">
        <v>25116</v>
      </c>
      <c r="L263" s="18">
        <v>4136</v>
      </c>
      <c r="M263" s="18">
        <v>10409</v>
      </c>
      <c r="N263" s="18">
        <v>4860</v>
      </c>
      <c r="O263" s="18">
        <v>11656</v>
      </c>
      <c r="P263" s="18">
        <v>40151</v>
      </c>
      <c r="Q263" s="18">
        <v>6159</v>
      </c>
    </row>
    <row r="264" spans="1:17" ht="13.8" x14ac:dyDescent="0.3">
      <c r="A264" s="17">
        <v>41882</v>
      </c>
      <c r="B264" s="18">
        <v>198691</v>
      </c>
      <c r="C264" s="18">
        <v>53669</v>
      </c>
      <c r="D264" s="18">
        <v>34599</v>
      </c>
      <c r="E264" s="18">
        <v>27641</v>
      </c>
      <c r="F264" s="18">
        <v>68328</v>
      </c>
      <c r="G264" s="18">
        <v>10860</v>
      </c>
      <c r="H264" s="18">
        <v>12943</v>
      </c>
      <c r="I264" s="18">
        <v>10570</v>
      </c>
      <c r="J264" s="19">
        <v>28903</v>
      </c>
      <c r="K264" s="18">
        <v>24766</v>
      </c>
      <c r="L264" s="18">
        <v>3641</v>
      </c>
      <c r="M264" s="18">
        <v>11267</v>
      </c>
      <c r="N264" s="18">
        <v>4033</v>
      </c>
      <c r="O264" s="18">
        <v>11062</v>
      </c>
      <c r="P264" s="18">
        <v>39829</v>
      </c>
      <c r="Q264" s="18">
        <v>5610</v>
      </c>
    </row>
    <row r="265" spans="1:17" ht="13.8" x14ac:dyDescent="0.3">
      <c r="A265" s="17">
        <v>41912</v>
      </c>
      <c r="B265" s="18">
        <v>204960</v>
      </c>
      <c r="C265" s="18">
        <v>55512</v>
      </c>
      <c r="D265" s="18">
        <v>33892</v>
      </c>
      <c r="E265" s="18">
        <v>26312</v>
      </c>
      <c r="F265" s="18">
        <v>73633</v>
      </c>
      <c r="G265" s="18">
        <v>11578</v>
      </c>
      <c r="H265" s="18">
        <v>12808</v>
      </c>
      <c r="I265" s="18">
        <v>10874</v>
      </c>
      <c r="J265" s="19">
        <v>30656</v>
      </c>
      <c r="K265" s="18">
        <v>24856</v>
      </c>
      <c r="L265" s="18">
        <v>3561</v>
      </c>
      <c r="M265" s="18">
        <v>10143</v>
      </c>
      <c r="N265" s="18">
        <v>4367</v>
      </c>
      <c r="O265" s="18">
        <v>10745</v>
      </c>
      <c r="P265" s="18">
        <v>44891</v>
      </c>
      <c r="Q265" s="18">
        <v>5718</v>
      </c>
    </row>
    <row r="266" spans="1:17" ht="13.8" x14ac:dyDescent="0.3">
      <c r="A266" s="17">
        <v>41943</v>
      </c>
      <c r="B266" s="18">
        <v>212892</v>
      </c>
      <c r="C266" s="18">
        <v>58024</v>
      </c>
      <c r="D266" s="18">
        <v>36708</v>
      </c>
      <c r="E266" s="18">
        <v>28561</v>
      </c>
      <c r="F266" s="18">
        <v>76010</v>
      </c>
      <c r="G266" s="18">
        <v>11765</v>
      </c>
      <c r="H266" s="18">
        <v>12888</v>
      </c>
      <c r="I266" s="18">
        <v>9577</v>
      </c>
      <c r="J266" s="19">
        <v>30613</v>
      </c>
      <c r="K266" s="18">
        <v>27411</v>
      </c>
      <c r="L266" s="18">
        <v>4209</v>
      </c>
      <c r="M266" s="18">
        <v>10916</v>
      </c>
      <c r="N266" s="18">
        <v>4814</v>
      </c>
      <c r="O266" s="18">
        <v>12066</v>
      </c>
      <c r="P266" s="18">
        <v>45244</v>
      </c>
      <c r="Q266" s="18">
        <v>6075</v>
      </c>
    </row>
    <row r="267" spans="1:17" ht="13.8" x14ac:dyDescent="0.3">
      <c r="A267" s="17">
        <v>41973</v>
      </c>
      <c r="B267" s="18">
        <v>191880</v>
      </c>
      <c r="C267" s="18">
        <v>50949</v>
      </c>
      <c r="D267" s="18">
        <v>33931</v>
      </c>
      <c r="E267" s="18">
        <v>26853</v>
      </c>
      <c r="F267" s="18">
        <v>69955</v>
      </c>
      <c r="G267" s="18">
        <v>10957</v>
      </c>
      <c r="H267" s="18">
        <v>10380</v>
      </c>
      <c r="I267" s="18">
        <v>7689</v>
      </c>
      <c r="J267" s="19">
        <v>26778</v>
      </c>
      <c r="K267" s="18">
        <v>24171</v>
      </c>
      <c r="L267" s="18">
        <v>3835</v>
      </c>
      <c r="M267" s="18">
        <v>10515</v>
      </c>
      <c r="N267" s="18">
        <v>4305</v>
      </c>
      <c r="O267" s="18">
        <v>10593</v>
      </c>
      <c r="P267" s="18">
        <v>42127</v>
      </c>
      <c r="Q267" s="18">
        <v>6309</v>
      </c>
    </row>
    <row r="268" spans="1:17" ht="13.8" x14ac:dyDescent="0.3">
      <c r="A268" s="17">
        <v>42004</v>
      </c>
      <c r="B268" s="18">
        <v>196910.71</v>
      </c>
      <c r="C268" s="18">
        <v>52516.02</v>
      </c>
      <c r="D268" s="18">
        <v>35782.370000000003</v>
      </c>
      <c r="E268" s="18">
        <v>27792.82</v>
      </c>
      <c r="F268" s="18">
        <v>69676.17</v>
      </c>
      <c r="G268" s="18">
        <v>10985.8</v>
      </c>
      <c r="H268" s="18">
        <v>12116.35</v>
      </c>
      <c r="I268" s="18">
        <v>9151.11</v>
      </c>
      <c r="J268" s="19">
        <v>28654.46</v>
      </c>
      <c r="K268" s="18">
        <v>23861.56</v>
      </c>
      <c r="L268" s="18">
        <v>3962.42</v>
      </c>
      <c r="M268" s="18">
        <v>10123.19</v>
      </c>
      <c r="N268" s="18">
        <v>4851.16</v>
      </c>
      <c r="O268" s="18">
        <v>11479.57</v>
      </c>
      <c r="P268" s="18">
        <v>40531.480000000003</v>
      </c>
      <c r="Q268" s="18">
        <v>6046.58</v>
      </c>
    </row>
    <row r="269" spans="1:17" ht="13.8" x14ac:dyDescent="0.3">
      <c r="A269" s="17">
        <v>42035</v>
      </c>
      <c r="B269" s="18">
        <v>182009</v>
      </c>
      <c r="C269" s="18">
        <v>47466.64</v>
      </c>
      <c r="D269" s="18">
        <v>31588.77</v>
      </c>
      <c r="E269" s="18">
        <v>24636.62</v>
      </c>
      <c r="F269" s="18">
        <v>66495.97</v>
      </c>
      <c r="G269" s="18">
        <v>11129.02</v>
      </c>
      <c r="H269" s="18">
        <v>10663.43</v>
      </c>
      <c r="I269" s="18">
        <v>6735.68</v>
      </c>
      <c r="J269" s="19">
        <v>25404.92</v>
      </c>
      <c r="K269" s="18">
        <v>22061.72</v>
      </c>
      <c r="L269" s="18">
        <v>3501.25</v>
      </c>
      <c r="M269" s="18">
        <v>9041.7800000000007</v>
      </c>
      <c r="N269" s="18">
        <v>4171.5600000000004</v>
      </c>
      <c r="O269" s="18">
        <v>10882.69</v>
      </c>
      <c r="P269" s="18">
        <v>38158.39</v>
      </c>
      <c r="Q269" s="18">
        <v>6386.16</v>
      </c>
    </row>
    <row r="270" spans="1:17" ht="13.8" x14ac:dyDescent="0.3">
      <c r="A270" s="17">
        <v>42063</v>
      </c>
      <c r="B270" s="18">
        <v>164096.66</v>
      </c>
      <c r="C270" s="18">
        <v>45733.53</v>
      </c>
      <c r="D270" s="18">
        <v>31602.84</v>
      </c>
      <c r="E270" s="18">
        <v>24581.23</v>
      </c>
      <c r="F270" s="18">
        <v>55011.59</v>
      </c>
      <c r="G270" s="18">
        <v>9184.08</v>
      </c>
      <c r="H270" s="18">
        <v>9069.1299999999992</v>
      </c>
      <c r="I270" s="18">
        <v>5113.95</v>
      </c>
      <c r="J270" s="19">
        <v>23257.54</v>
      </c>
      <c r="K270" s="18">
        <v>22476</v>
      </c>
      <c r="L270" s="18">
        <v>3486.38</v>
      </c>
      <c r="M270" s="18">
        <v>9377.1</v>
      </c>
      <c r="N270" s="18">
        <v>4320.2299999999996</v>
      </c>
      <c r="O270" s="18">
        <v>9222.2800000000007</v>
      </c>
      <c r="P270" s="18">
        <v>31240.1</v>
      </c>
      <c r="Q270" s="18">
        <v>4961.8599999999997</v>
      </c>
    </row>
    <row r="271" spans="1:17" ht="13.8" x14ac:dyDescent="0.3">
      <c r="A271" s="17">
        <v>42094</v>
      </c>
      <c r="B271" s="18">
        <v>200199</v>
      </c>
      <c r="C271" s="18">
        <v>51425</v>
      </c>
      <c r="D271" s="18">
        <v>37014</v>
      </c>
      <c r="E271" s="18">
        <v>28940</v>
      </c>
      <c r="F271" s="18">
        <v>73793</v>
      </c>
      <c r="G271" s="18">
        <v>12655</v>
      </c>
      <c r="H271" s="18">
        <v>10770</v>
      </c>
      <c r="I271" s="18">
        <v>5238</v>
      </c>
      <c r="J271" s="19">
        <v>25777</v>
      </c>
      <c r="K271" s="18">
        <v>25648</v>
      </c>
      <c r="L271" s="18">
        <v>4155</v>
      </c>
      <c r="M271" s="18">
        <v>10854</v>
      </c>
      <c r="N271" s="18">
        <v>4620</v>
      </c>
      <c r="O271" s="18">
        <v>12926</v>
      </c>
      <c r="P271" s="18">
        <v>41139</v>
      </c>
      <c r="Q271" s="18">
        <v>6267</v>
      </c>
    </row>
    <row r="272" spans="1:17" ht="13.8" x14ac:dyDescent="0.3">
      <c r="A272" s="17">
        <v>42124</v>
      </c>
      <c r="B272" s="18">
        <v>192240</v>
      </c>
      <c r="C272" s="18">
        <v>49453</v>
      </c>
      <c r="D272" s="18">
        <v>37237</v>
      </c>
      <c r="E272" s="18">
        <v>28357</v>
      </c>
      <c r="F272" s="18">
        <v>69086</v>
      </c>
      <c r="G272" s="18">
        <v>12886</v>
      </c>
      <c r="H272" s="18">
        <v>10118</v>
      </c>
      <c r="I272" s="18">
        <v>5948</v>
      </c>
      <c r="J272" s="19">
        <v>24752</v>
      </c>
      <c r="K272" s="18">
        <v>24702</v>
      </c>
      <c r="L272" s="18">
        <v>4012</v>
      </c>
      <c r="M272" s="18">
        <v>10831</v>
      </c>
      <c r="N272" s="18">
        <v>5671</v>
      </c>
      <c r="O272" s="18">
        <v>12782</v>
      </c>
      <c r="P272" s="18">
        <v>36116</v>
      </c>
      <c r="Q272" s="18">
        <v>6627</v>
      </c>
    </row>
    <row r="273" spans="1:17" ht="13.8" x14ac:dyDescent="0.3">
      <c r="A273" s="17">
        <v>42155</v>
      </c>
      <c r="B273" s="18">
        <v>188449</v>
      </c>
      <c r="C273" s="18">
        <v>48763</v>
      </c>
      <c r="D273" s="18">
        <v>36262</v>
      </c>
      <c r="E273" s="18">
        <v>27901</v>
      </c>
      <c r="F273" s="18">
        <v>68254</v>
      </c>
      <c r="G273" s="18">
        <v>11763</v>
      </c>
      <c r="H273" s="18">
        <v>9465</v>
      </c>
      <c r="I273" s="18">
        <v>5720</v>
      </c>
      <c r="J273" s="19">
        <v>24280</v>
      </c>
      <c r="K273" s="18">
        <v>24483</v>
      </c>
      <c r="L273" s="18">
        <v>3786</v>
      </c>
      <c r="M273" s="18">
        <v>10206</v>
      </c>
      <c r="N273" s="18">
        <v>5220</v>
      </c>
      <c r="O273" s="18">
        <v>10658</v>
      </c>
      <c r="P273" s="18">
        <v>39073</v>
      </c>
      <c r="Q273" s="18">
        <v>6407</v>
      </c>
    </row>
    <row r="274" spans="1:17" ht="13.8" x14ac:dyDescent="0.3">
      <c r="A274" s="17">
        <v>42185</v>
      </c>
      <c r="B274" s="18">
        <v>199487</v>
      </c>
      <c r="C274" s="18">
        <v>54264</v>
      </c>
      <c r="D274" s="18">
        <v>37546</v>
      </c>
      <c r="E274" s="18">
        <v>28918</v>
      </c>
      <c r="F274" s="18">
        <v>70784</v>
      </c>
      <c r="G274" s="18">
        <v>11916</v>
      </c>
      <c r="H274" s="18">
        <v>10304</v>
      </c>
      <c r="I274" s="18">
        <v>5979</v>
      </c>
      <c r="J274" s="19">
        <v>27343</v>
      </c>
      <c r="K274" s="18">
        <v>26921</v>
      </c>
      <c r="L274" s="18">
        <v>4281</v>
      </c>
      <c r="M274" s="18">
        <v>10557</v>
      </c>
      <c r="N274" s="18">
        <v>5512</v>
      </c>
      <c r="O274" s="18">
        <v>10522</v>
      </c>
      <c r="P274" s="18">
        <v>41455</v>
      </c>
      <c r="Q274" s="18">
        <v>6218</v>
      </c>
    </row>
    <row r="275" spans="1:17" ht="13.8" x14ac:dyDescent="0.3">
      <c r="A275" s="17">
        <v>42216</v>
      </c>
      <c r="B275" s="18">
        <v>195733</v>
      </c>
      <c r="C275" s="18">
        <v>49492</v>
      </c>
      <c r="D275" s="18">
        <v>37097</v>
      </c>
      <c r="E275" s="18">
        <v>29370</v>
      </c>
      <c r="F275" s="18">
        <v>70934</v>
      </c>
      <c r="G275" s="18">
        <v>11907</v>
      </c>
      <c r="H275" s="18">
        <v>10615</v>
      </c>
      <c r="I275" s="18">
        <v>6541</v>
      </c>
      <c r="J275" s="19">
        <v>24708</v>
      </c>
      <c r="K275" s="18">
        <v>24784</v>
      </c>
      <c r="L275" s="18">
        <v>4277</v>
      </c>
      <c r="M275" s="18">
        <v>10694</v>
      </c>
      <c r="N275" s="18">
        <v>4662</v>
      </c>
      <c r="O275" s="18">
        <v>10973</v>
      </c>
      <c r="P275" s="18">
        <v>41216</v>
      </c>
      <c r="Q275" s="18">
        <v>6322</v>
      </c>
    </row>
    <row r="276" spans="1:17" ht="13.8" x14ac:dyDescent="0.3">
      <c r="A276" s="17">
        <v>42247</v>
      </c>
      <c r="B276" s="18">
        <v>192094</v>
      </c>
      <c r="C276" s="18">
        <v>49501</v>
      </c>
      <c r="D276" s="18">
        <v>34853</v>
      </c>
      <c r="E276" s="18">
        <v>27544</v>
      </c>
      <c r="F276" s="18">
        <v>73074</v>
      </c>
      <c r="G276" s="18">
        <v>11657</v>
      </c>
      <c r="H276" s="18">
        <v>9506</v>
      </c>
      <c r="I276" s="18">
        <v>4868</v>
      </c>
      <c r="J276" s="19">
        <v>24805</v>
      </c>
      <c r="K276" s="18">
        <v>24696</v>
      </c>
      <c r="L276" s="18">
        <v>3879</v>
      </c>
      <c r="M276" s="18">
        <v>10926</v>
      </c>
      <c r="N276" s="18">
        <v>4553</v>
      </c>
      <c r="O276" s="18">
        <v>10549</v>
      </c>
      <c r="P276" s="18">
        <v>44142</v>
      </c>
      <c r="Q276" s="18">
        <v>6187</v>
      </c>
    </row>
    <row r="277" spans="1:17" ht="13.8" x14ac:dyDescent="0.3">
      <c r="A277" s="17">
        <v>42277</v>
      </c>
      <c r="B277" s="18">
        <v>193502</v>
      </c>
      <c r="C277" s="18">
        <v>50614</v>
      </c>
      <c r="D277" s="18">
        <v>34655</v>
      </c>
      <c r="E277" s="18">
        <v>25739</v>
      </c>
      <c r="F277" s="18">
        <v>74067</v>
      </c>
      <c r="G277" s="18">
        <v>11586</v>
      </c>
      <c r="H277" s="18">
        <v>9201</v>
      </c>
      <c r="I277" s="18">
        <v>5402</v>
      </c>
      <c r="J277" s="19">
        <v>25284</v>
      </c>
      <c r="K277" s="18">
        <v>25330</v>
      </c>
      <c r="L277" s="18">
        <v>3489</v>
      </c>
      <c r="M277" s="18">
        <v>9815</v>
      </c>
      <c r="N277" s="18">
        <v>5847</v>
      </c>
      <c r="O277" s="18">
        <v>9892</v>
      </c>
      <c r="P277" s="18">
        <v>45718</v>
      </c>
      <c r="Q277" s="18">
        <v>5578</v>
      </c>
    </row>
    <row r="278" spans="1:17" ht="13.8" x14ac:dyDescent="0.3">
      <c r="A278" s="17">
        <v>42308</v>
      </c>
      <c r="B278" s="18">
        <v>197343</v>
      </c>
      <c r="C278" s="18">
        <v>51273</v>
      </c>
      <c r="D278" s="18">
        <v>37853</v>
      </c>
      <c r="E278" s="18">
        <v>29772</v>
      </c>
      <c r="F278" s="18">
        <v>73241</v>
      </c>
      <c r="G278" s="18">
        <v>11447</v>
      </c>
      <c r="H278" s="18">
        <v>8894</v>
      </c>
      <c r="I278" s="18">
        <v>4615</v>
      </c>
      <c r="J278" s="19">
        <v>23601</v>
      </c>
      <c r="K278" s="18">
        <v>27672</v>
      </c>
      <c r="L278" s="18">
        <v>4452</v>
      </c>
      <c r="M278" s="18">
        <v>11374</v>
      </c>
      <c r="N278" s="18">
        <v>4801</v>
      </c>
      <c r="O278" s="18">
        <v>10821</v>
      </c>
      <c r="P278" s="18">
        <v>44319</v>
      </c>
      <c r="Q278" s="18">
        <v>5792</v>
      </c>
    </row>
    <row r="279" spans="1:17" ht="13.8" x14ac:dyDescent="0.3">
      <c r="A279" s="17">
        <v>42338</v>
      </c>
      <c r="B279" s="18">
        <v>184040</v>
      </c>
      <c r="C279" s="18">
        <v>46958</v>
      </c>
      <c r="D279" s="18">
        <v>35616</v>
      </c>
      <c r="E279" s="18">
        <v>28233</v>
      </c>
      <c r="F279" s="18">
        <v>69452</v>
      </c>
      <c r="G279" s="18">
        <v>10835</v>
      </c>
      <c r="H279" s="18">
        <v>8360</v>
      </c>
      <c r="I279" s="18">
        <v>4739</v>
      </c>
      <c r="J279" s="19">
        <v>22908</v>
      </c>
      <c r="K279" s="18">
        <v>24050</v>
      </c>
      <c r="L279" s="18">
        <v>4390</v>
      </c>
      <c r="M279" s="18">
        <v>10176</v>
      </c>
      <c r="N279" s="18">
        <v>4398</v>
      </c>
      <c r="O279" s="18">
        <v>10664</v>
      </c>
      <c r="P279" s="18">
        <v>41908</v>
      </c>
      <c r="Q279" s="18">
        <v>5695</v>
      </c>
    </row>
    <row r="280" spans="1:17" ht="13.8" x14ac:dyDescent="0.3">
      <c r="A280" s="17">
        <v>42369</v>
      </c>
      <c r="B280" s="18">
        <v>181482</v>
      </c>
      <c r="C280" s="18">
        <v>46754</v>
      </c>
      <c r="D280" s="18">
        <v>35476</v>
      </c>
      <c r="E280" s="18">
        <v>28165</v>
      </c>
      <c r="F280" s="18">
        <v>66181</v>
      </c>
      <c r="G280" s="18">
        <v>10510</v>
      </c>
      <c r="H280" s="18">
        <v>8908</v>
      </c>
      <c r="I280" s="18">
        <v>5272</v>
      </c>
      <c r="J280" s="19">
        <v>23600</v>
      </c>
      <c r="K280" s="18">
        <v>23154</v>
      </c>
      <c r="L280" s="18">
        <v>3987</v>
      </c>
      <c r="M280" s="18">
        <v>10723</v>
      </c>
      <c r="N280" s="18">
        <v>4118</v>
      </c>
      <c r="O280" s="18">
        <v>11316</v>
      </c>
      <c r="P280" s="18">
        <v>37996</v>
      </c>
      <c r="Q280" s="18">
        <v>5385</v>
      </c>
    </row>
    <row r="281" spans="1:17" ht="13.8" x14ac:dyDescent="0.3">
      <c r="A281" s="17">
        <v>42400</v>
      </c>
      <c r="B281" s="18">
        <v>167415</v>
      </c>
      <c r="C281" s="18">
        <v>44565</v>
      </c>
      <c r="D281" s="18">
        <v>29288</v>
      </c>
      <c r="E281" s="18">
        <v>22847</v>
      </c>
      <c r="F281" s="18">
        <v>63596</v>
      </c>
      <c r="G281" s="18">
        <v>10928</v>
      </c>
      <c r="H281" s="18">
        <v>7499</v>
      </c>
      <c r="I281" s="18">
        <v>5582</v>
      </c>
      <c r="J281" s="19">
        <v>22164</v>
      </c>
      <c r="K281" s="18">
        <v>22401</v>
      </c>
      <c r="L281" s="18">
        <v>3295</v>
      </c>
      <c r="M281" s="18">
        <v>8239</v>
      </c>
      <c r="N281" s="18">
        <v>3649</v>
      </c>
      <c r="O281" s="18">
        <v>9583</v>
      </c>
      <c r="P281" s="18">
        <v>37145.800000000003</v>
      </c>
      <c r="Q281" s="18">
        <v>5912</v>
      </c>
    </row>
    <row r="282" spans="1:17" ht="13.8" x14ac:dyDescent="0.3">
      <c r="A282" s="17">
        <v>42429</v>
      </c>
      <c r="B282" s="18">
        <v>169811</v>
      </c>
      <c r="C282" s="18">
        <v>45010</v>
      </c>
      <c r="D282" s="18">
        <v>32450</v>
      </c>
      <c r="E282" s="18">
        <v>25193</v>
      </c>
      <c r="F282" s="18">
        <v>62577</v>
      </c>
      <c r="G282" s="18">
        <v>10161</v>
      </c>
      <c r="H282" s="18">
        <v>7806</v>
      </c>
      <c r="I282" s="18">
        <v>4954</v>
      </c>
      <c r="J282" s="19">
        <v>21818</v>
      </c>
      <c r="K282" s="18">
        <v>23192</v>
      </c>
      <c r="L282" s="18">
        <v>3868</v>
      </c>
      <c r="M282" s="18">
        <v>8698</v>
      </c>
      <c r="N282" s="18">
        <v>4462</v>
      </c>
      <c r="O282" s="18">
        <v>10318</v>
      </c>
      <c r="P282" s="18">
        <v>36081.800000000003</v>
      </c>
      <c r="Q282" s="18">
        <v>5539</v>
      </c>
    </row>
    <row r="283" spans="1:17" ht="13.8" x14ac:dyDescent="0.3">
      <c r="A283" s="17">
        <v>42460</v>
      </c>
      <c r="B283" s="18">
        <v>180244</v>
      </c>
      <c r="C283" s="18">
        <v>47941</v>
      </c>
      <c r="D283" s="18">
        <v>37553</v>
      </c>
      <c r="E283" s="18">
        <v>29283</v>
      </c>
      <c r="F283" s="18">
        <v>60666</v>
      </c>
      <c r="G283" s="18">
        <v>11785</v>
      </c>
      <c r="H283" s="18">
        <v>8771</v>
      </c>
      <c r="I283" s="18">
        <v>6161</v>
      </c>
      <c r="J283" s="19">
        <v>23184</v>
      </c>
      <c r="K283" s="18">
        <v>24757</v>
      </c>
      <c r="L283" s="18">
        <v>4273</v>
      </c>
      <c r="M283" s="18">
        <v>10771</v>
      </c>
      <c r="N283" s="18">
        <v>4868</v>
      </c>
      <c r="O283" s="18">
        <v>12086</v>
      </c>
      <c r="P283" s="18">
        <v>29827.3</v>
      </c>
      <c r="Q283" s="18">
        <v>6437</v>
      </c>
    </row>
    <row r="284" spans="1:17" ht="13.8" x14ac:dyDescent="0.3">
      <c r="A284" s="17">
        <v>42490</v>
      </c>
      <c r="B284" s="18">
        <v>175738</v>
      </c>
      <c r="C284" s="18">
        <v>47309</v>
      </c>
      <c r="D284" s="18">
        <v>34999</v>
      </c>
      <c r="E284" s="18">
        <v>27548</v>
      </c>
      <c r="F284" s="18">
        <v>61668</v>
      </c>
      <c r="G284" s="18">
        <v>0</v>
      </c>
      <c r="H284" s="18">
        <v>8192</v>
      </c>
      <c r="I284" s="18">
        <v>4009</v>
      </c>
      <c r="J284" s="19">
        <v>22229</v>
      </c>
      <c r="K284" s="18">
        <v>25080</v>
      </c>
      <c r="L284" s="18">
        <v>4297</v>
      </c>
      <c r="M284" s="18">
        <v>9858</v>
      </c>
      <c r="N284" s="18">
        <v>4440</v>
      </c>
      <c r="O284" s="18">
        <v>10857</v>
      </c>
      <c r="P284" s="18">
        <v>32929.300000000003</v>
      </c>
      <c r="Q284" s="18">
        <v>6245</v>
      </c>
    </row>
    <row r="285" spans="1:17" ht="13.8" x14ac:dyDescent="0.3">
      <c r="A285" s="17">
        <v>42521</v>
      </c>
      <c r="B285" s="18">
        <v>185331</v>
      </c>
      <c r="C285" s="18">
        <v>47868</v>
      </c>
      <c r="D285" s="18">
        <v>35529</v>
      </c>
      <c r="E285" s="18">
        <v>27927</v>
      </c>
      <c r="F285" s="18">
        <v>66543</v>
      </c>
      <c r="G285" s="18">
        <v>0</v>
      </c>
      <c r="H285" s="18">
        <v>8693</v>
      </c>
      <c r="I285" s="18">
        <v>4660</v>
      </c>
      <c r="J285" s="19">
        <v>23033</v>
      </c>
      <c r="K285" s="18">
        <v>24835</v>
      </c>
      <c r="L285" s="18">
        <v>3426</v>
      </c>
      <c r="M285" s="18">
        <v>9764</v>
      </c>
      <c r="N285" s="18">
        <v>4523</v>
      </c>
      <c r="O285" s="18">
        <v>9882</v>
      </c>
      <c r="P285" s="18">
        <v>37524.300000000003</v>
      </c>
      <c r="Q285" s="18">
        <v>6190</v>
      </c>
    </row>
    <row r="286" spans="1:17" ht="13.8" x14ac:dyDescent="0.3">
      <c r="A286" s="17">
        <v>42551</v>
      </c>
      <c r="B286" s="18">
        <v>190635</v>
      </c>
      <c r="C286" s="18">
        <v>49125</v>
      </c>
      <c r="D286" s="18">
        <v>36701</v>
      </c>
      <c r="E286" s="18">
        <v>28596</v>
      </c>
      <c r="F286" s="18">
        <v>68583</v>
      </c>
      <c r="G286" s="18">
        <v>0</v>
      </c>
      <c r="H286" s="18">
        <v>9464</v>
      </c>
      <c r="I286" s="18">
        <v>7020</v>
      </c>
      <c r="J286" s="19">
        <v>24233</v>
      </c>
      <c r="K286" s="18">
        <v>24892</v>
      </c>
      <c r="L286" s="18">
        <v>4207</v>
      </c>
      <c r="M286" s="18">
        <v>9413</v>
      </c>
      <c r="N286" s="18">
        <v>4922</v>
      </c>
      <c r="O286" s="18">
        <v>11029</v>
      </c>
      <c r="P286" s="18">
        <v>38556.1</v>
      </c>
      <c r="Q286" s="18">
        <v>6201</v>
      </c>
    </row>
    <row r="287" spans="1:17" ht="13.8" x14ac:dyDescent="0.3">
      <c r="A287" s="17">
        <v>42582</v>
      </c>
      <c r="B287" s="18">
        <v>183716</v>
      </c>
      <c r="C287" s="18">
        <v>44663</v>
      </c>
      <c r="D287" s="18">
        <v>33887</v>
      </c>
      <c r="E287" s="18">
        <v>26750</v>
      </c>
      <c r="F287" s="18">
        <v>68896</v>
      </c>
      <c r="G287" s="18">
        <v>0</v>
      </c>
      <c r="H287" s="18">
        <v>9150</v>
      </c>
      <c r="I287" s="18">
        <v>7127</v>
      </c>
      <c r="J287" s="19">
        <v>21642</v>
      </c>
      <c r="K287" s="18">
        <v>23022</v>
      </c>
      <c r="L287" s="18">
        <v>3922</v>
      </c>
      <c r="M287" s="18">
        <v>9383</v>
      </c>
      <c r="N287" s="18">
        <v>4156</v>
      </c>
      <c r="O287" s="18">
        <v>11248</v>
      </c>
      <c r="P287" s="18">
        <v>39460.800000000003</v>
      </c>
      <c r="Q287" s="18">
        <v>5895</v>
      </c>
    </row>
    <row r="288" spans="1:17" ht="13.8" x14ac:dyDescent="0.3">
      <c r="A288" s="17">
        <v>42613</v>
      </c>
      <c r="B288" s="18">
        <v>195822</v>
      </c>
      <c r="C288" s="18">
        <v>49755</v>
      </c>
      <c r="D288" s="18">
        <v>35755</v>
      </c>
      <c r="E288" s="18">
        <v>28467</v>
      </c>
      <c r="F288" s="18">
        <v>73333</v>
      </c>
      <c r="G288" s="18">
        <v>0</v>
      </c>
      <c r="H288" s="18">
        <v>10431</v>
      </c>
      <c r="I288" s="18">
        <v>7132</v>
      </c>
      <c r="J288" s="19">
        <v>24193</v>
      </c>
      <c r="K288" s="18">
        <v>25561</v>
      </c>
      <c r="L288" s="18">
        <v>4238</v>
      </c>
      <c r="M288" s="18">
        <v>10196</v>
      </c>
      <c r="N288" s="18">
        <v>4430</v>
      </c>
      <c r="O288" s="18">
        <v>11439</v>
      </c>
      <c r="P288" s="18">
        <v>43220.1</v>
      </c>
      <c r="Q288" s="18">
        <v>6014</v>
      </c>
    </row>
    <row r="289" spans="1:17" ht="13.8" x14ac:dyDescent="0.3">
      <c r="A289" s="17">
        <v>42643</v>
      </c>
      <c r="B289" s="18">
        <v>187602</v>
      </c>
      <c r="C289" s="18">
        <v>48886</v>
      </c>
      <c r="D289" s="18">
        <v>33461</v>
      </c>
      <c r="E289" s="18">
        <v>26076</v>
      </c>
      <c r="F289" s="18">
        <v>69936</v>
      </c>
      <c r="G289" s="18">
        <v>0</v>
      </c>
      <c r="H289" s="18">
        <v>9603</v>
      </c>
      <c r="I289" s="18">
        <v>6782</v>
      </c>
      <c r="J289" s="19">
        <v>23750</v>
      </c>
      <c r="K289" s="18">
        <v>25136</v>
      </c>
      <c r="L289" s="18">
        <v>3526</v>
      </c>
      <c r="M289" s="18">
        <v>9323</v>
      </c>
      <c r="N289" s="18">
        <v>4327</v>
      </c>
      <c r="O289" s="18">
        <v>10392</v>
      </c>
      <c r="P289" s="18">
        <v>42028.2</v>
      </c>
      <c r="Q289" s="18">
        <v>5081</v>
      </c>
    </row>
    <row r="290" spans="1:17" ht="13.8" x14ac:dyDescent="0.3">
      <c r="A290" s="17">
        <v>42674</v>
      </c>
      <c r="B290" s="18">
        <v>193688</v>
      </c>
      <c r="C290" s="18">
        <v>50203</v>
      </c>
      <c r="D290" s="18">
        <v>36056</v>
      </c>
      <c r="E290" s="18">
        <v>27759</v>
      </c>
      <c r="F290" s="18">
        <v>72498</v>
      </c>
      <c r="G290" s="18">
        <v>0</v>
      </c>
      <c r="H290" s="18">
        <v>8911</v>
      </c>
      <c r="I290" s="18">
        <v>6700</v>
      </c>
      <c r="J290" s="19">
        <v>23845</v>
      </c>
      <c r="K290" s="18">
        <v>26358</v>
      </c>
      <c r="L290" s="18">
        <v>4397</v>
      </c>
      <c r="M290" s="18">
        <v>9253</v>
      </c>
      <c r="N290" s="18">
        <v>5081</v>
      </c>
      <c r="O290" s="18">
        <v>11692</v>
      </c>
      <c r="P290" s="18">
        <v>43798.3</v>
      </c>
      <c r="Q290" s="18">
        <v>5108</v>
      </c>
    </row>
    <row r="291" spans="1:17" ht="13.8" x14ac:dyDescent="0.3">
      <c r="A291" s="17">
        <v>42704</v>
      </c>
      <c r="B291" s="18">
        <v>192870</v>
      </c>
      <c r="C291" s="18">
        <v>49773</v>
      </c>
      <c r="D291" s="18">
        <v>35595</v>
      </c>
      <c r="E291" s="18">
        <v>27953</v>
      </c>
      <c r="F291" s="18">
        <v>71920</v>
      </c>
      <c r="G291" s="18">
        <v>0</v>
      </c>
      <c r="H291" s="18">
        <v>9241</v>
      </c>
      <c r="I291" s="18">
        <v>7350</v>
      </c>
      <c r="J291" s="19">
        <v>24401</v>
      </c>
      <c r="K291" s="18">
        <v>25372</v>
      </c>
      <c r="L291" s="18">
        <v>3673</v>
      </c>
      <c r="M291" s="18">
        <v>9548</v>
      </c>
      <c r="N291" s="18">
        <v>4643</v>
      </c>
      <c r="O291" s="18">
        <v>11335</v>
      </c>
      <c r="P291" s="18">
        <v>42605.4</v>
      </c>
      <c r="Q291" s="18">
        <v>5792</v>
      </c>
    </row>
    <row r="292" spans="1:17" ht="13.8" x14ac:dyDescent="0.3">
      <c r="A292" s="17">
        <v>42735</v>
      </c>
      <c r="B292" s="18">
        <v>185608</v>
      </c>
      <c r="C292" s="18">
        <v>46814</v>
      </c>
      <c r="D292" s="18">
        <v>35192</v>
      </c>
      <c r="E292" s="18">
        <v>27345</v>
      </c>
      <c r="F292" s="18">
        <v>68595</v>
      </c>
      <c r="G292" s="18">
        <v>0</v>
      </c>
      <c r="H292" s="18">
        <v>9932</v>
      </c>
      <c r="I292" s="18">
        <v>7032</v>
      </c>
      <c r="J292" s="19">
        <v>23311</v>
      </c>
      <c r="K292" s="18">
        <v>23504</v>
      </c>
      <c r="L292" s="18">
        <v>3591</v>
      </c>
      <c r="M292" s="18">
        <v>9674</v>
      </c>
      <c r="N292" s="18">
        <v>4772</v>
      </c>
      <c r="O292" s="18">
        <v>12195</v>
      </c>
      <c r="P292" s="18">
        <v>39364.5</v>
      </c>
      <c r="Q292" s="18">
        <v>5467</v>
      </c>
    </row>
    <row r="293" spans="1:17" ht="13.8" x14ac:dyDescent="0.3">
      <c r="A293" s="17">
        <v>42766</v>
      </c>
      <c r="B293" s="18">
        <v>187628</v>
      </c>
      <c r="C293" s="18">
        <v>47764</v>
      </c>
      <c r="D293" s="18">
        <v>32829</v>
      </c>
      <c r="E293" s="18">
        <v>25622</v>
      </c>
      <c r="F293" s="18">
        <v>69637</v>
      </c>
      <c r="G293" s="18">
        <v>0</v>
      </c>
      <c r="H293" s="18">
        <v>9406</v>
      </c>
      <c r="I293" s="18">
        <v>6875</v>
      </c>
      <c r="J293" s="19">
        <v>24282</v>
      </c>
      <c r="K293" s="18">
        <v>23482</v>
      </c>
      <c r="L293" s="18">
        <v>3763</v>
      </c>
      <c r="M293" s="18">
        <v>8782</v>
      </c>
      <c r="N293" s="18">
        <v>4341</v>
      </c>
      <c r="O293" s="18">
        <v>10504</v>
      </c>
      <c r="P293" s="18">
        <v>41343.1</v>
      </c>
      <c r="Q293" s="18">
        <v>5954</v>
      </c>
    </row>
    <row r="294" spans="1:17" ht="13.8" x14ac:dyDescent="0.3">
      <c r="A294" s="17">
        <v>42794</v>
      </c>
      <c r="B294" s="18">
        <v>170966</v>
      </c>
      <c r="C294" s="18">
        <v>47175</v>
      </c>
      <c r="D294" s="18">
        <v>32387</v>
      </c>
      <c r="E294" s="18">
        <v>25704</v>
      </c>
      <c r="F294" s="18">
        <v>58085</v>
      </c>
      <c r="G294" s="18">
        <v>0</v>
      </c>
      <c r="H294" s="18">
        <v>9219</v>
      </c>
      <c r="I294" s="18">
        <v>6030</v>
      </c>
      <c r="J294" s="19">
        <v>23265</v>
      </c>
      <c r="K294" s="18">
        <v>23910</v>
      </c>
      <c r="L294" s="18">
        <v>3625</v>
      </c>
      <c r="M294" s="18">
        <v>8668</v>
      </c>
      <c r="N294" s="18">
        <v>3931</v>
      </c>
      <c r="O294" s="18">
        <v>9872</v>
      </c>
      <c r="P294" s="18">
        <v>32804.300000000003</v>
      </c>
      <c r="Q294" s="18">
        <v>4870</v>
      </c>
    </row>
    <row r="295" spans="1:17" ht="13.8" x14ac:dyDescent="0.3">
      <c r="A295" s="17">
        <v>42825</v>
      </c>
      <c r="B295" s="18">
        <v>196378</v>
      </c>
      <c r="C295" s="18">
        <v>54347</v>
      </c>
      <c r="D295" s="18">
        <v>36881</v>
      </c>
      <c r="E295" s="18">
        <v>28907</v>
      </c>
      <c r="F295" s="18">
        <v>67167</v>
      </c>
      <c r="G295" s="18">
        <v>0</v>
      </c>
      <c r="H295" s="18">
        <v>10388</v>
      </c>
      <c r="I295" s="18">
        <v>6972</v>
      </c>
      <c r="J295" s="19">
        <v>26293</v>
      </c>
      <c r="K295" s="18">
        <v>28054</v>
      </c>
      <c r="L295" s="18">
        <v>3863</v>
      </c>
      <c r="M295" s="18">
        <v>10075</v>
      </c>
      <c r="N295" s="18">
        <v>4657</v>
      </c>
      <c r="O295" s="18">
        <v>13043</v>
      </c>
      <c r="P295" s="18">
        <v>34186.9</v>
      </c>
      <c r="Q295" s="18">
        <v>6612</v>
      </c>
    </row>
    <row r="296" spans="1:17" ht="13.8" x14ac:dyDescent="0.3">
      <c r="A296" s="17">
        <v>42855</v>
      </c>
      <c r="B296" s="18">
        <v>187853</v>
      </c>
      <c r="C296" s="18">
        <v>49491</v>
      </c>
      <c r="D296" s="18">
        <v>35499</v>
      </c>
      <c r="E296" s="18">
        <v>27802</v>
      </c>
      <c r="F296" s="18">
        <v>67157</v>
      </c>
      <c r="G296" s="18">
        <v>0</v>
      </c>
      <c r="H296" s="18">
        <v>9370</v>
      </c>
      <c r="I296" s="18">
        <v>5977</v>
      </c>
      <c r="J296" s="19">
        <v>24334</v>
      </c>
      <c r="K296" s="18">
        <v>25158</v>
      </c>
      <c r="L296" s="18">
        <v>3688</v>
      </c>
      <c r="M296" s="18">
        <v>9661</v>
      </c>
      <c r="N296" s="18">
        <v>4448</v>
      </c>
      <c r="O296" s="18">
        <v>11182</v>
      </c>
      <c r="P296" s="18">
        <v>37465.599999999999</v>
      </c>
      <c r="Q296" s="18">
        <v>6185</v>
      </c>
    </row>
    <row r="297" spans="1:17" ht="13.8" x14ac:dyDescent="0.3">
      <c r="A297" s="17">
        <v>42886</v>
      </c>
      <c r="B297" s="18">
        <v>202096</v>
      </c>
      <c r="C297" s="18">
        <v>53499</v>
      </c>
      <c r="D297" s="18">
        <v>36488</v>
      </c>
      <c r="E297" s="18">
        <v>28691</v>
      </c>
      <c r="F297" s="18">
        <v>72248</v>
      </c>
      <c r="G297" s="18">
        <v>0</v>
      </c>
      <c r="H297" s="18">
        <v>10118</v>
      </c>
      <c r="I297" s="18">
        <v>6413</v>
      </c>
      <c r="J297" s="19">
        <v>26331</v>
      </c>
      <c r="K297" s="18">
        <v>27168</v>
      </c>
      <c r="L297" s="18">
        <v>4212</v>
      </c>
      <c r="M297" s="18">
        <v>9482</v>
      </c>
      <c r="N297" s="18">
        <v>4600</v>
      </c>
      <c r="O297" s="18">
        <v>10967</v>
      </c>
      <c r="P297" s="18">
        <v>41783.1</v>
      </c>
      <c r="Q297" s="18">
        <v>5959</v>
      </c>
    </row>
    <row r="298" spans="1:17" ht="13.8" x14ac:dyDescent="0.3">
      <c r="A298" s="17">
        <v>42916</v>
      </c>
      <c r="B298" s="18">
        <v>200020</v>
      </c>
      <c r="C298" s="18">
        <v>53173</v>
      </c>
      <c r="D298" s="18">
        <v>36238</v>
      </c>
      <c r="E298" s="18">
        <v>28786</v>
      </c>
      <c r="F298" s="18">
        <v>72991</v>
      </c>
      <c r="G298" s="18">
        <v>0</v>
      </c>
      <c r="H298" s="18">
        <v>9676</v>
      </c>
      <c r="I298" s="18">
        <v>6171</v>
      </c>
      <c r="J298" s="19">
        <v>25864</v>
      </c>
      <c r="K298" s="18">
        <v>27309</v>
      </c>
      <c r="L298" s="18">
        <v>3833</v>
      </c>
      <c r="M298" s="18">
        <v>9990</v>
      </c>
      <c r="N298" s="18">
        <v>4301</v>
      </c>
      <c r="O298" s="18">
        <v>11167</v>
      </c>
      <c r="P298" s="18">
        <v>42289.2</v>
      </c>
      <c r="Q298" s="18">
        <v>6075</v>
      </c>
    </row>
    <row r="299" spans="1:17" ht="13.8" x14ac:dyDescent="0.3">
      <c r="A299" s="17">
        <v>42947</v>
      </c>
      <c r="B299" s="18">
        <v>193621</v>
      </c>
      <c r="C299" s="18">
        <v>47553</v>
      </c>
      <c r="D299" s="18">
        <v>34893</v>
      </c>
      <c r="E299" s="18">
        <v>27388</v>
      </c>
      <c r="F299" s="18">
        <v>74013</v>
      </c>
      <c r="G299" s="18">
        <v>0</v>
      </c>
      <c r="H299" s="18">
        <v>9704</v>
      </c>
      <c r="I299" s="18">
        <v>5391</v>
      </c>
      <c r="J299" s="19">
        <v>22892</v>
      </c>
      <c r="K299" s="18">
        <v>24661</v>
      </c>
      <c r="L299" s="18">
        <v>3890</v>
      </c>
      <c r="M299" s="18">
        <v>9717</v>
      </c>
      <c r="N299" s="18">
        <v>4241</v>
      </c>
      <c r="O299" s="18">
        <v>11501</v>
      </c>
      <c r="P299" s="18">
        <v>43589.2</v>
      </c>
      <c r="Q299" s="18">
        <v>5997</v>
      </c>
    </row>
    <row r="300" spans="1:17" ht="13.8" x14ac:dyDescent="0.3">
      <c r="A300" s="17">
        <v>42978</v>
      </c>
      <c r="B300" s="18">
        <v>203440</v>
      </c>
      <c r="C300" s="18">
        <v>52014</v>
      </c>
      <c r="D300" s="18">
        <v>35772</v>
      </c>
      <c r="E300" s="18">
        <v>28697</v>
      </c>
      <c r="F300" s="18">
        <v>76754</v>
      </c>
      <c r="G300" s="18">
        <v>0</v>
      </c>
      <c r="H300" s="18">
        <v>10296</v>
      </c>
      <c r="I300" s="18">
        <v>5732</v>
      </c>
      <c r="J300" s="19">
        <v>24967</v>
      </c>
      <c r="K300" s="18">
        <v>27047</v>
      </c>
      <c r="L300" s="18">
        <v>3858</v>
      </c>
      <c r="M300" s="18">
        <v>10024</v>
      </c>
      <c r="N300" s="18">
        <v>3945</v>
      </c>
      <c r="O300" s="18">
        <v>11963</v>
      </c>
      <c r="P300" s="18">
        <v>45817.8</v>
      </c>
      <c r="Q300" s="18">
        <v>5955</v>
      </c>
    </row>
    <row r="301" spans="1:17" ht="13.8" x14ac:dyDescent="0.3">
      <c r="A301" s="17">
        <v>43008</v>
      </c>
      <c r="B301" s="18">
        <v>196398</v>
      </c>
      <c r="C301" s="18">
        <v>50165</v>
      </c>
      <c r="D301" s="18">
        <v>35703</v>
      </c>
      <c r="E301" s="18">
        <v>28262</v>
      </c>
      <c r="F301" s="18">
        <v>75348</v>
      </c>
      <c r="G301" s="18">
        <v>0</v>
      </c>
      <c r="H301" s="18">
        <v>9215</v>
      </c>
      <c r="I301" s="18">
        <v>4796</v>
      </c>
      <c r="J301" s="19">
        <v>24374</v>
      </c>
      <c r="K301" s="18">
        <v>25791</v>
      </c>
      <c r="L301" s="18">
        <v>3982</v>
      </c>
      <c r="M301" s="18">
        <v>10026</v>
      </c>
      <c r="N301" s="18">
        <v>4291</v>
      </c>
      <c r="O301" s="18">
        <v>10807</v>
      </c>
      <c r="P301" s="18">
        <v>45429.7</v>
      </c>
      <c r="Q301" s="18">
        <v>5773</v>
      </c>
    </row>
    <row r="302" spans="1:17" ht="13.8" x14ac:dyDescent="0.3">
      <c r="A302" s="17">
        <v>43039</v>
      </c>
      <c r="B302" s="18">
        <v>212480</v>
      </c>
      <c r="C302" s="18">
        <v>54509</v>
      </c>
      <c r="D302" s="18">
        <v>39412</v>
      </c>
      <c r="E302" s="18">
        <v>30776</v>
      </c>
      <c r="F302" s="18">
        <v>79843</v>
      </c>
      <c r="G302" s="18">
        <v>0</v>
      </c>
      <c r="H302" s="18">
        <v>9285</v>
      </c>
      <c r="I302" s="18">
        <v>5986</v>
      </c>
      <c r="J302" s="19">
        <v>25786</v>
      </c>
      <c r="K302" s="18">
        <v>28723</v>
      </c>
      <c r="L302" s="18">
        <v>5081</v>
      </c>
      <c r="M302" s="18">
        <v>10470</v>
      </c>
      <c r="N302" s="18">
        <v>5007</v>
      </c>
      <c r="O302" s="18">
        <v>12048</v>
      </c>
      <c r="P302" s="18">
        <v>48167.7</v>
      </c>
      <c r="Q302" s="18">
        <v>6315</v>
      </c>
    </row>
    <row r="303" spans="1:17" ht="13.8" x14ac:dyDescent="0.3">
      <c r="A303" s="17">
        <v>43069</v>
      </c>
      <c r="B303" s="18">
        <v>209001</v>
      </c>
      <c r="C303" s="18">
        <v>53786</v>
      </c>
      <c r="D303" s="18">
        <v>38257</v>
      </c>
      <c r="E303" s="18">
        <v>30187</v>
      </c>
      <c r="F303" s="18">
        <v>78485</v>
      </c>
      <c r="G303" s="18">
        <v>0</v>
      </c>
      <c r="H303" s="18">
        <v>10176</v>
      </c>
      <c r="I303" s="18">
        <v>6156</v>
      </c>
      <c r="J303" s="19">
        <v>26135</v>
      </c>
      <c r="K303" s="18">
        <v>27651</v>
      </c>
      <c r="L303" s="18">
        <v>4645</v>
      </c>
      <c r="M303" s="18">
        <v>10142</v>
      </c>
      <c r="N303" s="18">
        <v>4672</v>
      </c>
      <c r="O303" s="18">
        <v>11529</v>
      </c>
      <c r="P303" s="18">
        <v>48127.8</v>
      </c>
      <c r="Q303" s="18">
        <v>5725</v>
      </c>
    </row>
    <row r="304" spans="1:17" ht="13.8" x14ac:dyDescent="0.3">
      <c r="A304" s="17">
        <v>43070</v>
      </c>
      <c r="B304" s="18">
        <v>201912</v>
      </c>
      <c r="C304" s="18">
        <v>50544</v>
      </c>
      <c r="D304" s="18">
        <v>40576</v>
      </c>
      <c r="E304" s="18">
        <v>32511</v>
      </c>
      <c r="F304" s="18">
        <v>74710</v>
      </c>
      <c r="G304" s="18">
        <v>0</v>
      </c>
      <c r="H304" s="18">
        <v>9108</v>
      </c>
      <c r="I304" s="18">
        <v>5617</v>
      </c>
      <c r="J304" s="19">
        <v>25453</v>
      </c>
      <c r="K304" s="18">
        <v>25091</v>
      </c>
      <c r="L304" s="18">
        <v>4447</v>
      </c>
      <c r="M304" s="18">
        <v>10709</v>
      </c>
      <c r="N304" s="18">
        <v>4641</v>
      </c>
      <c r="O304" s="18">
        <v>11961</v>
      </c>
      <c r="P304" s="18">
        <v>44465.7</v>
      </c>
      <c r="Q304" s="18">
        <v>5743</v>
      </c>
    </row>
    <row r="305" spans="1:17" ht="13.8" x14ac:dyDescent="0.3">
      <c r="A305" s="17">
        <v>43101</v>
      </c>
      <c r="B305" s="18">
        <v>205305</v>
      </c>
      <c r="C305" s="18">
        <v>52210</v>
      </c>
      <c r="D305" s="18">
        <v>36877</v>
      </c>
      <c r="E305" s="18">
        <v>29076</v>
      </c>
      <c r="F305" s="18">
        <v>75807</v>
      </c>
      <c r="G305" s="18">
        <v>0</v>
      </c>
      <c r="H305" s="18">
        <v>10512</v>
      </c>
      <c r="I305" s="18">
        <v>6479</v>
      </c>
      <c r="J305" s="19">
        <v>26272</v>
      </c>
      <c r="K305" s="18">
        <v>25938</v>
      </c>
      <c r="L305" s="18">
        <v>3599</v>
      </c>
      <c r="M305" s="18">
        <v>9789</v>
      </c>
      <c r="N305" s="18">
        <v>4549</v>
      </c>
      <c r="O305" s="18">
        <v>11302</v>
      </c>
      <c r="P305" s="18">
        <v>45788</v>
      </c>
      <c r="Q305" s="18">
        <v>5656</v>
      </c>
    </row>
    <row r="306" spans="1:17" ht="13.8" x14ac:dyDescent="0.3">
      <c r="A306" s="17">
        <v>43132</v>
      </c>
      <c r="B306" s="18">
        <v>189041</v>
      </c>
      <c r="C306" s="18">
        <v>50208</v>
      </c>
      <c r="D306" s="18">
        <v>37021</v>
      </c>
      <c r="E306" s="18">
        <v>28854</v>
      </c>
      <c r="F306" s="18">
        <v>66960</v>
      </c>
      <c r="G306" s="18">
        <v>0</v>
      </c>
      <c r="H306" s="18">
        <v>9210</v>
      </c>
      <c r="I306" s="18">
        <v>5513</v>
      </c>
      <c r="J306" s="19">
        <v>23920</v>
      </c>
      <c r="K306" s="18">
        <v>26288</v>
      </c>
      <c r="L306" s="18">
        <v>3845</v>
      </c>
      <c r="M306" s="18">
        <v>9995</v>
      </c>
      <c r="N306" s="18">
        <v>4956</v>
      </c>
      <c r="O306" s="18">
        <v>10816</v>
      </c>
      <c r="P306" s="18">
        <v>39067.599999999999</v>
      </c>
      <c r="Q306" s="18">
        <v>4975</v>
      </c>
    </row>
    <row r="307" spans="1:17" ht="13.8" x14ac:dyDescent="0.3">
      <c r="A307" s="17">
        <v>43160</v>
      </c>
      <c r="B307" s="18">
        <v>209571</v>
      </c>
      <c r="C307" s="18">
        <v>56757</v>
      </c>
      <c r="D307" s="18">
        <v>41994</v>
      </c>
      <c r="E307" s="18">
        <v>32955</v>
      </c>
      <c r="F307" s="18">
        <v>70815</v>
      </c>
      <c r="G307" s="18">
        <v>0</v>
      </c>
      <c r="H307" s="18">
        <v>10411</v>
      </c>
      <c r="I307" s="18">
        <v>6016</v>
      </c>
      <c r="J307" s="19">
        <v>26798</v>
      </c>
      <c r="K307" s="18">
        <v>29959</v>
      </c>
      <c r="L307" s="18">
        <v>4698</v>
      </c>
      <c r="M307" s="18">
        <v>10882</v>
      </c>
      <c r="N307" s="18">
        <v>5184</v>
      </c>
      <c r="O307" s="18">
        <v>12884</v>
      </c>
      <c r="P307" s="18">
        <v>38256.699999999997</v>
      </c>
      <c r="Q307" s="18">
        <v>6167</v>
      </c>
    </row>
    <row r="308" spans="1:17" ht="13.8" x14ac:dyDescent="0.3">
      <c r="A308" s="17">
        <v>43191</v>
      </c>
      <c r="B308" s="18">
        <v>206830</v>
      </c>
      <c r="C308" s="18">
        <v>54568</v>
      </c>
      <c r="D308" s="18">
        <v>41447</v>
      </c>
      <c r="E308" s="18">
        <v>32920</v>
      </c>
      <c r="F308" s="18">
        <v>70289</v>
      </c>
      <c r="G308" s="18">
        <v>0</v>
      </c>
      <c r="H308" s="18">
        <v>9646</v>
      </c>
      <c r="I308" s="18">
        <v>7677</v>
      </c>
      <c r="J308" s="19">
        <v>26483</v>
      </c>
      <c r="K308" s="18">
        <v>28086</v>
      </c>
      <c r="L308" s="18">
        <v>4766</v>
      </c>
      <c r="M308" s="18">
        <v>10724</v>
      </c>
      <c r="N308" s="18">
        <v>4907</v>
      </c>
      <c r="O308" s="18">
        <v>12104</v>
      </c>
      <c r="P308" s="18">
        <v>38230</v>
      </c>
      <c r="Q308" s="18">
        <v>5911</v>
      </c>
    </row>
    <row r="309" spans="1:17" ht="13.8" x14ac:dyDescent="0.3">
      <c r="A309" s="17">
        <v>43252</v>
      </c>
      <c r="B309" s="18">
        <v>218329</v>
      </c>
      <c r="C309" s="18">
        <v>57733</v>
      </c>
      <c r="D309" s="18">
        <v>41356</v>
      </c>
      <c r="E309" s="18">
        <v>32400</v>
      </c>
      <c r="F309" s="18">
        <v>76738</v>
      </c>
      <c r="G309" s="18">
        <v>0</v>
      </c>
      <c r="H309" s="18">
        <v>10402</v>
      </c>
      <c r="I309" s="18">
        <v>6455</v>
      </c>
      <c r="J309" s="19">
        <v>28312</v>
      </c>
      <c r="K309" s="18">
        <v>29421</v>
      </c>
      <c r="L309" s="18">
        <v>4434</v>
      </c>
      <c r="M309" s="18">
        <v>10848</v>
      </c>
      <c r="N309" s="18">
        <v>5073</v>
      </c>
      <c r="O309" s="18">
        <v>11655</v>
      </c>
      <c r="P309" s="18">
        <v>43797.4</v>
      </c>
      <c r="Q309" s="18">
        <v>6656</v>
      </c>
    </row>
    <row r="310" spans="1:17" ht="13.8" x14ac:dyDescent="0.3">
      <c r="A310" s="17">
        <v>43252</v>
      </c>
      <c r="B310" s="18">
        <v>214401</v>
      </c>
      <c r="C310" s="18">
        <v>57813</v>
      </c>
      <c r="D310" s="18">
        <v>40086</v>
      </c>
      <c r="E310" s="18">
        <v>31853</v>
      </c>
      <c r="F310" s="18">
        <v>76693</v>
      </c>
      <c r="G310" s="18">
        <v>0</v>
      </c>
      <c r="H310" s="18">
        <v>9715</v>
      </c>
      <c r="I310" s="18">
        <v>6887</v>
      </c>
      <c r="J310" s="19">
        <v>28182</v>
      </c>
      <c r="K310" s="18">
        <v>29630</v>
      </c>
      <c r="L310" s="18">
        <v>4322</v>
      </c>
      <c r="M310" s="18">
        <v>10097</v>
      </c>
      <c r="N310" s="18">
        <v>4630</v>
      </c>
      <c r="O310" s="18">
        <v>11534</v>
      </c>
      <c r="P310" s="18">
        <v>44599.5</v>
      </c>
      <c r="Q310" s="18">
        <v>6061</v>
      </c>
    </row>
    <row r="311" spans="1:17" ht="13.8" x14ac:dyDescent="0.3">
      <c r="A311" s="17">
        <v>43282</v>
      </c>
      <c r="B311" s="18">
        <v>218606</v>
      </c>
      <c r="C311" s="18">
        <v>54951</v>
      </c>
      <c r="D311" s="18">
        <v>41492</v>
      </c>
      <c r="E311" s="18">
        <v>33223</v>
      </c>
      <c r="F311" s="18">
        <v>79415</v>
      </c>
      <c r="G311" s="18">
        <v>0</v>
      </c>
      <c r="H311" s="18">
        <v>10800</v>
      </c>
      <c r="I311" s="18">
        <v>7681</v>
      </c>
      <c r="J311" s="19">
        <v>26711</v>
      </c>
      <c r="K311" s="18">
        <v>28240</v>
      </c>
      <c r="L311" s="18">
        <v>4614</v>
      </c>
      <c r="M311" s="18">
        <v>10988</v>
      </c>
      <c r="N311" s="18">
        <v>4820</v>
      </c>
      <c r="O311" s="18">
        <v>11806</v>
      </c>
      <c r="P311" s="18">
        <v>47096</v>
      </c>
      <c r="Q311" s="18">
        <v>6212</v>
      </c>
    </row>
    <row r="312" spans="1:17" ht="13.8" x14ac:dyDescent="0.3">
      <c r="A312" s="17">
        <v>43313</v>
      </c>
      <c r="B312" s="18">
        <v>224284</v>
      </c>
      <c r="C312" s="18">
        <v>59163</v>
      </c>
      <c r="D312" s="18">
        <v>41307</v>
      </c>
      <c r="E312" s="18">
        <v>32861</v>
      </c>
      <c r="F312" s="18">
        <v>80797</v>
      </c>
      <c r="G312" s="18">
        <v>0</v>
      </c>
      <c r="H312" s="18">
        <v>11020</v>
      </c>
      <c r="I312" s="18">
        <v>6544</v>
      </c>
      <c r="J312" s="19">
        <v>28040</v>
      </c>
      <c r="K312" s="18">
        <v>31123</v>
      </c>
      <c r="L312" s="18">
        <v>4185</v>
      </c>
      <c r="M312" s="18">
        <v>10705</v>
      </c>
      <c r="N312" s="18">
        <v>4995</v>
      </c>
      <c r="O312" s="18">
        <v>12349</v>
      </c>
      <c r="P312" s="18">
        <v>47863.9</v>
      </c>
      <c r="Q312" s="18">
        <v>6393</v>
      </c>
    </row>
    <row r="313" spans="1:17" ht="13.8" x14ac:dyDescent="0.3">
      <c r="A313" s="17">
        <v>43344</v>
      </c>
      <c r="B313" s="18">
        <v>213648</v>
      </c>
      <c r="C313" s="18">
        <v>55576</v>
      </c>
      <c r="D313" s="18">
        <v>37776</v>
      </c>
      <c r="E313" s="18">
        <v>29496</v>
      </c>
      <c r="F313" s="18">
        <v>80627</v>
      </c>
      <c r="G313" s="18">
        <v>0</v>
      </c>
      <c r="H313" s="18">
        <v>9949</v>
      </c>
      <c r="I313" s="18">
        <v>6903</v>
      </c>
      <c r="J313" s="19">
        <v>26401</v>
      </c>
      <c r="K313" s="18">
        <v>29174</v>
      </c>
      <c r="L313" s="18">
        <v>3940</v>
      </c>
      <c r="M313" s="18">
        <v>9740</v>
      </c>
      <c r="N313" s="18">
        <v>4994</v>
      </c>
      <c r="O313" s="18">
        <v>10367</v>
      </c>
      <c r="P313" s="18">
        <v>50032.1</v>
      </c>
      <c r="Q313" s="18">
        <v>6202</v>
      </c>
    </row>
    <row r="314" spans="1:17" ht="13.8" x14ac:dyDescent="0.3">
      <c r="A314" s="17">
        <v>43374</v>
      </c>
      <c r="B314" s="18">
        <v>238235</v>
      </c>
      <c r="C314" s="18">
        <v>59953</v>
      </c>
      <c r="D314" s="18">
        <v>45438</v>
      </c>
      <c r="E314" s="18">
        <v>35661</v>
      </c>
      <c r="F314" s="18">
        <v>86959</v>
      </c>
      <c r="G314" s="18">
        <v>0</v>
      </c>
      <c r="H314" s="18">
        <v>11106</v>
      </c>
      <c r="I314" s="18">
        <v>7501</v>
      </c>
      <c r="J314" s="19">
        <v>28079</v>
      </c>
      <c r="K314" s="18">
        <v>31874</v>
      </c>
      <c r="L314" s="18">
        <v>5072</v>
      </c>
      <c r="M314" s="18">
        <v>11036</v>
      </c>
      <c r="N314" s="18">
        <v>6045</v>
      </c>
      <c r="O314" s="18">
        <v>12756</v>
      </c>
      <c r="P314" s="18">
        <v>52233</v>
      </c>
      <c r="Q314" s="18">
        <v>7218</v>
      </c>
    </row>
    <row r="315" spans="1:17" ht="13.8" x14ac:dyDescent="0.3">
      <c r="A315" s="17">
        <v>43405</v>
      </c>
      <c r="B315" s="18">
        <v>215828</v>
      </c>
      <c r="C315" s="18">
        <v>55185</v>
      </c>
      <c r="D315" s="18">
        <v>42058</v>
      </c>
      <c r="E315" s="18">
        <v>33212</v>
      </c>
      <c r="F315" s="18">
        <v>79433</v>
      </c>
      <c r="G315" s="18">
        <v>0</v>
      </c>
      <c r="H315" s="18">
        <v>9486</v>
      </c>
      <c r="I315" s="18">
        <v>6597</v>
      </c>
      <c r="J315" s="19">
        <v>25537</v>
      </c>
      <c r="K315" s="18">
        <v>29648</v>
      </c>
      <c r="L315" s="18">
        <v>4616</v>
      </c>
      <c r="M315" s="18">
        <v>10814</v>
      </c>
      <c r="N315" s="18">
        <v>5332</v>
      </c>
      <c r="O315" s="18">
        <v>12655</v>
      </c>
      <c r="P315" s="18">
        <v>46525.7</v>
      </c>
      <c r="Q315" s="18">
        <v>6378</v>
      </c>
    </row>
    <row r="316" spans="1:17" ht="13.8" x14ac:dyDescent="0.3">
      <c r="A316" s="17">
        <v>43435</v>
      </c>
      <c r="B316" s="18">
        <v>208700</v>
      </c>
      <c r="C316" s="18">
        <v>50894</v>
      </c>
      <c r="D316" s="18">
        <v>41065</v>
      </c>
      <c r="E316" s="18">
        <v>32117</v>
      </c>
      <c r="F316" s="18">
        <v>78647</v>
      </c>
      <c r="G316" s="18">
        <v>0</v>
      </c>
      <c r="H316" s="18">
        <v>10031</v>
      </c>
      <c r="I316" s="18">
        <v>5830</v>
      </c>
      <c r="J316" s="19">
        <v>23747</v>
      </c>
      <c r="K316" s="18">
        <v>27147</v>
      </c>
      <c r="L316" s="18">
        <v>4431</v>
      </c>
      <c r="M316" s="18">
        <v>10286</v>
      </c>
      <c r="N316" s="18">
        <v>5328</v>
      </c>
      <c r="O316" s="18">
        <v>12368</v>
      </c>
      <c r="P316" s="18">
        <v>46013.5</v>
      </c>
      <c r="Q316" s="18">
        <v>6463</v>
      </c>
    </row>
    <row r="317" spans="1:17" ht="13.8" x14ac:dyDescent="0.3">
      <c r="A317" s="17">
        <v>43466</v>
      </c>
      <c r="B317" s="18">
        <v>206253</v>
      </c>
      <c r="C317" s="18">
        <v>51073</v>
      </c>
      <c r="D317" s="18">
        <v>39491</v>
      </c>
      <c r="E317" s="18">
        <v>31717</v>
      </c>
      <c r="F317" s="18">
        <v>74131</v>
      </c>
      <c r="G317" s="18">
        <v>0</v>
      </c>
      <c r="H317" s="18">
        <v>9944</v>
      </c>
      <c r="I317" s="18">
        <v>5329</v>
      </c>
      <c r="J317" s="19">
        <v>23392</v>
      </c>
      <c r="K317" s="18">
        <v>27682</v>
      </c>
      <c r="L317" s="18">
        <v>4225</v>
      </c>
      <c r="M317" s="18">
        <v>10236</v>
      </c>
      <c r="N317" s="18">
        <v>4287</v>
      </c>
      <c r="O317" s="18">
        <v>11534</v>
      </c>
      <c r="P317" s="18">
        <v>41604</v>
      </c>
      <c r="Q317" s="18">
        <v>6902</v>
      </c>
    </row>
    <row r="318" spans="1:17" ht="13.8" x14ac:dyDescent="0.3">
      <c r="A318" s="17">
        <v>43497</v>
      </c>
      <c r="B318" s="18">
        <v>187582</v>
      </c>
      <c r="C318" s="18">
        <v>50859</v>
      </c>
      <c r="D318" s="18">
        <v>37678</v>
      </c>
      <c r="E318" s="18">
        <v>29304</v>
      </c>
      <c r="F318" s="18">
        <v>62922</v>
      </c>
      <c r="G318" s="18">
        <v>0</v>
      </c>
      <c r="H318" s="18">
        <v>8661</v>
      </c>
      <c r="I318" s="18">
        <v>3535</v>
      </c>
      <c r="J318" s="19">
        <v>23247</v>
      </c>
      <c r="K318" s="18">
        <v>27613</v>
      </c>
      <c r="L318" s="18">
        <v>4986</v>
      </c>
      <c r="M318" s="18">
        <v>9373</v>
      </c>
      <c r="N318" s="18">
        <v>4896</v>
      </c>
      <c r="O318" s="18">
        <v>11399</v>
      </c>
      <c r="P318" s="18">
        <v>33194</v>
      </c>
      <c r="Q318" s="18">
        <v>6124</v>
      </c>
    </row>
    <row r="319" spans="1:17" ht="13.8" x14ac:dyDescent="0.3">
      <c r="A319" s="17">
        <v>43525</v>
      </c>
      <c r="B319" s="18">
        <v>209738</v>
      </c>
      <c r="C319" s="18">
        <v>59046</v>
      </c>
      <c r="D319" s="18">
        <v>44765</v>
      </c>
      <c r="E319" s="18">
        <v>35185</v>
      </c>
      <c r="F319" s="18">
        <v>65537</v>
      </c>
      <c r="G319" s="18">
        <v>0</v>
      </c>
      <c r="H319" s="18">
        <v>9181</v>
      </c>
      <c r="I319" s="18">
        <v>3824</v>
      </c>
      <c r="J319" s="19">
        <v>27710</v>
      </c>
      <c r="K319" s="18">
        <v>31335</v>
      </c>
      <c r="L319" s="18">
        <v>4929</v>
      </c>
      <c r="M319" s="18">
        <v>11429</v>
      </c>
      <c r="N319" s="18">
        <v>5834</v>
      </c>
      <c r="O319" s="18">
        <v>13067</v>
      </c>
      <c r="P319" s="18">
        <v>31176</v>
      </c>
      <c r="Q319" s="18">
        <v>6858</v>
      </c>
    </row>
    <row r="320" spans="1:17" ht="13.8" x14ac:dyDescent="0.3">
      <c r="A320" s="17">
        <v>43556</v>
      </c>
      <c r="B320" s="18">
        <v>210697</v>
      </c>
      <c r="C320" s="18">
        <v>57133</v>
      </c>
      <c r="D320" s="18">
        <v>44969</v>
      </c>
      <c r="E320" s="18">
        <v>35169</v>
      </c>
      <c r="F320" s="18">
        <v>68442</v>
      </c>
      <c r="G320" s="18">
        <v>0</v>
      </c>
      <c r="H320" s="18">
        <v>9538</v>
      </c>
      <c r="I320" s="18">
        <v>3916</v>
      </c>
      <c r="J320" s="19">
        <v>26751</v>
      </c>
      <c r="K320" s="18">
        <v>30381</v>
      </c>
      <c r="L320" s="18">
        <v>5639</v>
      </c>
      <c r="M320" s="18">
        <v>10667</v>
      </c>
      <c r="N320" s="18">
        <v>5838</v>
      </c>
      <c r="O320" s="18">
        <v>12967</v>
      </c>
      <c r="P320" s="18">
        <v>34799</v>
      </c>
      <c r="Q320" s="18">
        <v>6694</v>
      </c>
    </row>
    <row r="321" spans="1:17" ht="13.8" x14ac:dyDescent="0.3">
      <c r="A321" s="17">
        <v>43586</v>
      </c>
      <c r="B321" s="18">
        <v>222698</v>
      </c>
      <c r="C321" s="18">
        <v>61383</v>
      </c>
      <c r="D321" s="18">
        <v>45518</v>
      </c>
      <c r="E321" s="18">
        <v>36436</v>
      </c>
      <c r="F321" s="18">
        <v>72777</v>
      </c>
      <c r="G321" s="18">
        <v>0</v>
      </c>
      <c r="H321" s="18">
        <v>9620</v>
      </c>
      <c r="I321" s="18">
        <v>4640</v>
      </c>
      <c r="J321" s="19">
        <v>29288</v>
      </c>
      <c r="K321" s="18">
        <v>32095</v>
      </c>
      <c r="L321" s="18">
        <v>5165</v>
      </c>
      <c r="M321" s="18">
        <v>10983</v>
      </c>
      <c r="N321" s="18">
        <v>5326</v>
      </c>
      <c r="O321" s="18">
        <v>11998</v>
      </c>
      <c r="P321" s="18">
        <v>39269</v>
      </c>
      <c r="Q321" s="18">
        <v>6393</v>
      </c>
    </row>
    <row r="322" spans="1:17" ht="13.8" x14ac:dyDescent="0.3">
      <c r="A322" s="17">
        <v>43617</v>
      </c>
      <c r="B322" s="18">
        <v>209052</v>
      </c>
      <c r="C322" s="18">
        <v>58262</v>
      </c>
      <c r="D322" s="18">
        <v>41432</v>
      </c>
      <c r="E322" s="18">
        <v>32871</v>
      </c>
      <c r="F322" s="18">
        <v>71290</v>
      </c>
      <c r="G322" s="18">
        <v>0</v>
      </c>
      <c r="H322" s="18">
        <v>8814</v>
      </c>
      <c r="I322" s="18">
        <v>4246</v>
      </c>
      <c r="J322" s="19">
        <v>27755</v>
      </c>
      <c r="K322" s="18">
        <v>30507</v>
      </c>
      <c r="L322" s="18">
        <v>4722</v>
      </c>
      <c r="M322" s="18">
        <v>9581</v>
      </c>
      <c r="N322" s="18">
        <v>4815</v>
      </c>
      <c r="O322" s="18">
        <v>11921</v>
      </c>
      <c r="P322" s="18">
        <v>39002</v>
      </c>
      <c r="Q322" s="18">
        <v>6224</v>
      </c>
    </row>
    <row r="323" spans="1:17" ht="13.8" x14ac:dyDescent="0.3">
      <c r="A323" s="17">
        <v>43647</v>
      </c>
      <c r="B323" s="18">
        <v>220673</v>
      </c>
      <c r="C323" s="18">
        <v>56952</v>
      </c>
      <c r="D323" s="18">
        <v>45979</v>
      </c>
      <c r="E323" s="18">
        <v>36170</v>
      </c>
      <c r="F323" s="18">
        <v>76103</v>
      </c>
      <c r="G323" s="18">
        <v>0</v>
      </c>
      <c r="H323" s="18">
        <v>10165</v>
      </c>
      <c r="I323" s="18">
        <v>3678</v>
      </c>
      <c r="J323" s="19">
        <v>26853</v>
      </c>
      <c r="K323" s="18">
        <v>30098</v>
      </c>
      <c r="L323" s="18">
        <v>4938</v>
      </c>
      <c r="M323" s="18">
        <v>11404</v>
      </c>
      <c r="N323" s="18">
        <v>5610</v>
      </c>
      <c r="O323" s="18">
        <v>12907</v>
      </c>
      <c r="P323" s="18">
        <v>41509</v>
      </c>
      <c r="Q323" s="18">
        <v>6514</v>
      </c>
    </row>
    <row r="324" spans="1:17" ht="13.8" x14ac:dyDescent="0.3">
      <c r="A324" s="17">
        <v>43678</v>
      </c>
      <c r="B324" s="18">
        <v>217795</v>
      </c>
      <c r="C324" s="18">
        <v>57741</v>
      </c>
      <c r="D324" s="18">
        <v>43323</v>
      </c>
      <c r="E324" s="18">
        <v>34624</v>
      </c>
      <c r="F324" s="18">
        <v>75840</v>
      </c>
      <c r="G324" s="18">
        <v>0</v>
      </c>
      <c r="H324" s="18">
        <v>8687</v>
      </c>
      <c r="I324" s="18">
        <v>3720</v>
      </c>
      <c r="J324" s="19">
        <v>26714</v>
      </c>
      <c r="K324" s="18">
        <v>31027</v>
      </c>
      <c r="L324" s="18">
        <v>4318</v>
      </c>
      <c r="M324" s="18">
        <v>12103</v>
      </c>
      <c r="N324" s="18">
        <v>5157</v>
      </c>
      <c r="O324" s="18">
        <v>12455</v>
      </c>
      <c r="P324" s="18">
        <v>41187</v>
      </c>
      <c r="Q324" s="18">
        <v>6779</v>
      </c>
    </row>
    <row r="325" spans="1:17" ht="13.8" x14ac:dyDescent="0.3">
      <c r="A325" s="17">
        <v>43709</v>
      </c>
      <c r="B325" s="18">
        <v>208516</v>
      </c>
      <c r="C325" s="18">
        <v>56428</v>
      </c>
      <c r="D325" s="18">
        <v>41466</v>
      </c>
      <c r="E325" s="18">
        <v>32801</v>
      </c>
      <c r="F325" s="18">
        <v>71175</v>
      </c>
      <c r="G325" s="18">
        <v>0</v>
      </c>
      <c r="H325" s="18">
        <v>8356</v>
      </c>
      <c r="I325" s="18">
        <v>3482</v>
      </c>
      <c r="J325" s="19">
        <v>26913</v>
      </c>
      <c r="K325" s="18">
        <v>29515</v>
      </c>
      <c r="L325" s="18">
        <v>4358</v>
      </c>
      <c r="M325" s="18">
        <v>10294</v>
      </c>
      <c r="N325" s="18">
        <v>5017</v>
      </c>
      <c r="O325" s="18">
        <v>10832</v>
      </c>
      <c r="P325" s="18">
        <v>40220</v>
      </c>
      <c r="Q325" s="18">
        <v>5620</v>
      </c>
    </row>
    <row r="326" spans="1:17" ht="13.8" x14ac:dyDescent="0.3">
      <c r="A326" s="17">
        <v>43739</v>
      </c>
      <c r="B326" s="18">
        <v>221083</v>
      </c>
      <c r="C326" s="18">
        <v>59617</v>
      </c>
      <c r="D326" s="18">
        <v>46592</v>
      </c>
      <c r="E326" s="18">
        <v>36387</v>
      </c>
      <c r="F326" s="18">
        <v>74057</v>
      </c>
      <c r="G326" s="18">
        <v>0</v>
      </c>
      <c r="H326" s="18">
        <v>8730</v>
      </c>
      <c r="I326" s="18">
        <v>2976</v>
      </c>
      <c r="J326" s="19">
        <v>28561</v>
      </c>
      <c r="K326" s="18">
        <v>31056</v>
      </c>
      <c r="L326" s="18">
        <v>5950</v>
      </c>
      <c r="M326" s="18">
        <v>10706</v>
      </c>
      <c r="N326" s="18">
        <v>5756</v>
      </c>
      <c r="O326" s="18">
        <v>11567</v>
      </c>
      <c r="P326" s="18">
        <v>40146</v>
      </c>
      <c r="Q326" s="18">
        <v>6539</v>
      </c>
    </row>
    <row r="327" spans="1:17" ht="13.8" x14ac:dyDescent="0.3">
      <c r="A327" s="17">
        <v>43770</v>
      </c>
      <c r="B327" s="18">
        <v>200958</v>
      </c>
      <c r="C327" s="18">
        <v>54379</v>
      </c>
      <c r="D327" s="18">
        <v>41351</v>
      </c>
      <c r="E327" s="18">
        <v>32184</v>
      </c>
      <c r="F327" s="18">
        <v>68042</v>
      </c>
      <c r="G327" s="18">
        <v>0</v>
      </c>
      <c r="H327" s="18">
        <v>8111</v>
      </c>
      <c r="I327" s="18">
        <v>3025</v>
      </c>
      <c r="J327" s="19">
        <v>25181</v>
      </c>
      <c r="K327" s="18">
        <v>29198</v>
      </c>
      <c r="L327" s="18">
        <v>4268</v>
      </c>
      <c r="M327" s="18">
        <v>10047</v>
      </c>
      <c r="N327" s="18">
        <v>5072</v>
      </c>
      <c r="O327" s="18">
        <v>11452</v>
      </c>
      <c r="P327" s="18">
        <v>36469</v>
      </c>
      <c r="Q327" s="18">
        <v>6144</v>
      </c>
    </row>
    <row r="328" spans="1:17" ht="13.8" x14ac:dyDescent="0.3">
      <c r="A328" s="17">
        <v>43800</v>
      </c>
      <c r="B328" s="18">
        <v>203983</v>
      </c>
      <c r="C328" s="18">
        <v>54991</v>
      </c>
      <c r="D328" s="18">
        <v>42322</v>
      </c>
      <c r="E328" s="18">
        <v>32593</v>
      </c>
      <c r="F328" s="18">
        <v>67110</v>
      </c>
      <c r="G328" s="18">
        <v>0</v>
      </c>
      <c r="H328" s="18">
        <v>9044</v>
      </c>
      <c r="I328" s="18">
        <v>3310</v>
      </c>
      <c r="J328" s="19">
        <v>27371</v>
      </c>
      <c r="K328" s="18">
        <v>27619</v>
      </c>
      <c r="L328" s="18">
        <v>3952</v>
      </c>
      <c r="M328" s="18">
        <v>10641</v>
      </c>
      <c r="N328" s="18">
        <v>5578</v>
      </c>
      <c r="O328" s="18">
        <v>11536</v>
      </c>
      <c r="P328" s="18">
        <v>33668</v>
      </c>
      <c r="Q328" s="18">
        <v>6719</v>
      </c>
    </row>
    <row r="329" spans="1:17" ht="13.8" x14ac:dyDescent="0.3">
      <c r="A329" s="17">
        <v>43831</v>
      </c>
      <c r="B329" s="18">
        <v>197976</v>
      </c>
      <c r="C329" s="18">
        <v>53713</v>
      </c>
      <c r="D329" s="18">
        <v>39644</v>
      </c>
      <c r="E329" s="18">
        <v>31227</v>
      </c>
      <c r="F329" s="18">
        <v>65446</v>
      </c>
      <c r="G329" s="18">
        <v>0</v>
      </c>
      <c r="H329" s="18">
        <v>8506</v>
      </c>
      <c r="I329" s="18">
        <v>2960</v>
      </c>
      <c r="J329" s="19">
        <v>25381</v>
      </c>
      <c r="K329" s="18">
        <v>28332</v>
      </c>
      <c r="L329" s="18">
        <v>3680</v>
      </c>
      <c r="M329" s="18">
        <v>9783</v>
      </c>
      <c r="N329" s="18">
        <v>4560</v>
      </c>
      <c r="O329" s="18">
        <v>10439</v>
      </c>
      <c r="P329" s="18">
        <v>33281</v>
      </c>
      <c r="Q329" s="18">
        <v>6350</v>
      </c>
    </row>
    <row r="330" spans="1:17" ht="13.8" x14ac:dyDescent="0.3">
      <c r="A330" s="17">
        <v>43862</v>
      </c>
      <c r="B330" s="18">
        <v>179979</v>
      </c>
      <c r="C330" s="18">
        <v>53405</v>
      </c>
      <c r="D330" s="18">
        <v>32653</v>
      </c>
      <c r="E330" s="18">
        <v>28955</v>
      </c>
      <c r="F330" s="18">
        <v>52140</v>
      </c>
      <c r="G330" s="18">
        <v>0</v>
      </c>
      <c r="H330" s="18">
        <v>7720</v>
      </c>
      <c r="I330" s="18">
        <v>2972</v>
      </c>
      <c r="J330" s="19">
        <v>24347</v>
      </c>
      <c r="K330" s="18">
        <v>29058</v>
      </c>
      <c r="L330" s="18">
        <v>3561</v>
      </c>
      <c r="M330" s="18">
        <v>9107</v>
      </c>
      <c r="N330" s="18">
        <v>4502</v>
      </c>
      <c r="O330" s="18">
        <v>10659</v>
      </c>
      <c r="P330" s="18">
        <v>22813</v>
      </c>
      <c r="Q330" s="18">
        <v>5603</v>
      </c>
    </row>
    <row r="331" spans="1:17" ht="13.8" x14ac:dyDescent="0.3">
      <c r="A331" s="17">
        <v>43891</v>
      </c>
      <c r="B331" s="18">
        <v>195611</v>
      </c>
      <c r="C331" s="18">
        <v>55231</v>
      </c>
      <c r="D331" s="18">
        <v>41500</v>
      </c>
      <c r="E331" s="18">
        <v>36862</v>
      </c>
      <c r="F331" s="18">
        <v>54712</v>
      </c>
      <c r="G331" s="18">
        <v>0</v>
      </c>
      <c r="H331" s="18">
        <v>8200</v>
      </c>
      <c r="I331" s="18">
        <v>2342</v>
      </c>
      <c r="J331" s="19">
        <v>25124</v>
      </c>
      <c r="K331" s="18">
        <v>30107</v>
      </c>
      <c r="L331" s="18">
        <v>4264</v>
      </c>
      <c r="M331" s="18">
        <v>12131</v>
      </c>
      <c r="N331" s="18">
        <v>5039</v>
      </c>
      <c r="O331" s="18">
        <v>12166</v>
      </c>
      <c r="P331" s="18">
        <v>19805</v>
      </c>
      <c r="Q331" s="18">
        <v>6674</v>
      </c>
    </row>
    <row r="332" spans="1:17" ht="13.8" x14ac:dyDescent="0.3">
      <c r="A332" s="17">
        <v>43922</v>
      </c>
      <c r="B332" s="18">
        <v>166425</v>
      </c>
      <c r="C332" s="18">
        <v>30805</v>
      </c>
      <c r="D332" s="18">
        <v>31380</v>
      </c>
      <c r="E332" s="18">
        <v>27835</v>
      </c>
      <c r="F332" s="18">
        <v>65551</v>
      </c>
      <c r="G332" s="18">
        <v>0</v>
      </c>
      <c r="H332" s="18">
        <v>5804</v>
      </c>
      <c r="I332" s="18">
        <v>1524</v>
      </c>
      <c r="J332" s="19">
        <v>14976</v>
      </c>
      <c r="K332" s="18">
        <v>15829</v>
      </c>
      <c r="L332" s="18">
        <v>3029</v>
      </c>
      <c r="M332" s="18">
        <v>8438</v>
      </c>
      <c r="N332" s="18">
        <v>4165</v>
      </c>
      <c r="O332" s="18">
        <v>9669</v>
      </c>
      <c r="P332" s="18">
        <v>31071</v>
      </c>
      <c r="Q332" s="18">
        <v>6595</v>
      </c>
    </row>
    <row r="333" spans="1:17" ht="13.8" x14ac:dyDescent="0.3">
      <c r="A333" s="17">
        <v>43952</v>
      </c>
      <c r="B333" s="18">
        <v>164633</v>
      </c>
      <c r="C333" s="18">
        <v>30797</v>
      </c>
      <c r="D333" s="18">
        <v>45120</v>
      </c>
      <c r="E333" s="18">
        <v>24034</v>
      </c>
      <c r="F333" s="18">
        <v>66615</v>
      </c>
      <c r="G333" s="18">
        <v>0</v>
      </c>
      <c r="H333" s="18">
        <v>5754</v>
      </c>
      <c r="I333" s="18">
        <v>2005</v>
      </c>
      <c r="J333" s="19">
        <v>15870</v>
      </c>
      <c r="K333" s="18">
        <v>14927</v>
      </c>
      <c r="L333" s="18">
        <v>2508</v>
      </c>
      <c r="M333" s="18">
        <v>7322</v>
      </c>
      <c r="N333" s="18">
        <v>3237</v>
      </c>
      <c r="O333" s="18">
        <v>7378</v>
      </c>
      <c r="P333" s="18">
        <v>36598</v>
      </c>
      <c r="Q333" s="18">
        <v>5491</v>
      </c>
    </row>
    <row r="334" spans="1:17" ht="13.8" x14ac:dyDescent="0.3">
      <c r="A334" s="17">
        <v>43983</v>
      </c>
      <c r="B334" s="18">
        <v>180671</v>
      </c>
      <c r="C334" s="18">
        <v>46161</v>
      </c>
      <c r="D334" s="18">
        <v>43666</v>
      </c>
      <c r="E334" s="18">
        <v>26435</v>
      </c>
      <c r="F334" s="18">
        <v>64892</v>
      </c>
      <c r="G334" s="18">
        <v>0</v>
      </c>
      <c r="H334" s="18">
        <v>6918</v>
      </c>
      <c r="I334" s="18">
        <v>2424</v>
      </c>
      <c r="J334" s="19">
        <v>20357</v>
      </c>
      <c r="K334" s="18">
        <v>25804</v>
      </c>
      <c r="L334" s="18">
        <v>3035</v>
      </c>
      <c r="M334" s="18">
        <v>7764</v>
      </c>
      <c r="N334" s="18">
        <v>3314</v>
      </c>
      <c r="O334" s="18">
        <v>6651</v>
      </c>
      <c r="P334" s="18">
        <v>37639</v>
      </c>
      <c r="Q334" s="18">
        <v>5883</v>
      </c>
    </row>
    <row r="335" spans="1:17" ht="13.8" x14ac:dyDescent="0.3">
      <c r="A335" s="17">
        <v>44013</v>
      </c>
      <c r="B335" s="18">
        <v>201873</v>
      </c>
      <c r="C335" s="18">
        <v>51428</v>
      </c>
      <c r="D335" s="18">
        <v>34173</v>
      </c>
      <c r="E335" s="18">
        <v>30052</v>
      </c>
      <c r="F335" s="18">
        <v>72041</v>
      </c>
      <c r="G335" s="18">
        <v>0</v>
      </c>
      <c r="H335" s="18">
        <v>7357</v>
      </c>
      <c r="I335" s="18">
        <v>1382</v>
      </c>
      <c r="J335" s="19">
        <v>22341</v>
      </c>
      <c r="K335" s="18">
        <v>29088</v>
      </c>
      <c r="L335" s="18">
        <v>4778</v>
      </c>
      <c r="M335" s="18">
        <v>8770</v>
      </c>
      <c r="N335" s="18">
        <v>3924</v>
      </c>
      <c r="O335" s="18">
        <v>8450</v>
      </c>
      <c r="P335" s="18">
        <v>40657</v>
      </c>
      <c r="Q335" s="18">
        <v>5879</v>
      </c>
    </row>
    <row r="336" spans="1:17" ht="13.8" x14ac:dyDescent="0.3">
      <c r="A336" s="17">
        <v>44044</v>
      </c>
      <c r="B336" s="18">
        <v>204569</v>
      </c>
      <c r="C336" s="18">
        <v>53567</v>
      </c>
      <c r="D336" s="18">
        <v>34170</v>
      </c>
      <c r="E336" s="18">
        <v>30514</v>
      </c>
      <c r="F336" s="18">
        <v>72206</v>
      </c>
      <c r="G336" s="18">
        <v>0</v>
      </c>
      <c r="H336" s="18">
        <v>7678</v>
      </c>
      <c r="I336" s="18">
        <v>1303</v>
      </c>
      <c r="J336" s="19">
        <v>23761</v>
      </c>
      <c r="K336" s="18">
        <v>29806</v>
      </c>
      <c r="L336" s="18">
        <v>3786</v>
      </c>
      <c r="M336" s="18">
        <v>9783</v>
      </c>
      <c r="N336" s="18">
        <v>3795</v>
      </c>
      <c r="O336" s="18">
        <v>9733</v>
      </c>
      <c r="P336" s="18">
        <v>40816</v>
      </c>
      <c r="Q336" s="18">
        <v>6187</v>
      </c>
    </row>
    <row r="337" spans="1:17" ht="13.8" x14ac:dyDescent="0.3">
      <c r="A337" s="17">
        <v>44075</v>
      </c>
      <c r="B337" s="18">
        <v>207975</v>
      </c>
      <c r="C337" s="18">
        <v>54420</v>
      </c>
      <c r="D337" s="18">
        <v>35741</v>
      </c>
      <c r="E337" s="18">
        <v>31734</v>
      </c>
      <c r="F337" s="18">
        <v>73423</v>
      </c>
      <c r="G337" s="18">
        <v>0</v>
      </c>
      <c r="H337" s="18">
        <v>7880</v>
      </c>
      <c r="I337" s="18">
        <v>1274</v>
      </c>
      <c r="J337" s="19">
        <v>24585</v>
      </c>
      <c r="K337" s="18">
        <v>29835</v>
      </c>
      <c r="L337" s="18">
        <v>3296</v>
      </c>
      <c r="M337" s="18">
        <v>10796</v>
      </c>
      <c r="N337" s="18">
        <v>4162</v>
      </c>
      <c r="O337" s="18">
        <v>9934</v>
      </c>
      <c r="P337" s="18">
        <v>41208</v>
      </c>
      <c r="Q337" s="18">
        <v>5868</v>
      </c>
    </row>
    <row r="338" spans="1:17" ht="13.8" x14ac:dyDescent="0.3">
      <c r="A338" s="17">
        <v>44105</v>
      </c>
      <c r="B338" s="18">
        <v>220777</v>
      </c>
      <c r="C338" s="18">
        <v>57962</v>
      </c>
      <c r="D338" s="18">
        <v>37003</v>
      </c>
      <c r="E338" s="18">
        <v>32538</v>
      </c>
      <c r="F338" s="18">
        <v>79930</v>
      </c>
      <c r="G338" s="18">
        <v>0</v>
      </c>
      <c r="H338" s="18">
        <v>8473</v>
      </c>
      <c r="I338" s="18">
        <v>1242</v>
      </c>
      <c r="J338" s="19">
        <v>24813</v>
      </c>
      <c r="K338" s="18">
        <v>33149</v>
      </c>
      <c r="L338" s="18">
        <v>3367</v>
      </c>
      <c r="M338" s="18">
        <v>10422</v>
      </c>
      <c r="N338" s="18">
        <v>4185</v>
      </c>
      <c r="O338" s="18">
        <v>11249</v>
      </c>
      <c r="P338" s="18">
        <v>44828</v>
      </c>
      <c r="Q338" s="18">
        <v>7284</v>
      </c>
    </row>
    <row r="339" spans="1:17" ht="13.8" x14ac:dyDescent="0.3">
      <c r="A339" s="17">
        <v>44136</v>
      </c>
      <c r="B339" s="18">
        <v>213853</v>
      </c>
      <c r="C339" s="18">
        <v>53992</v>
      </c>
      <c r="D339" s="18">
        <v>36778</v>
      </c>
      <c r="E339" s="18">
        <v>32790</v>
      </c>
      <c r="F339" s="18">
        <v>79217</v>
      </c>
      <c r="G339" s="18">
        <v>0</v>
      </c>
      <c r="H339" s="18">
        <v>7468</v>
      </c>
      <c r="I339" s="18">
        <v>1329</v>
      </c>
      <c r="J339" s="19">
        <v>24122</v>
      </c>
      <c r="K339" s="18">
        <v>29870</v>
      </c>
      <c r="L339" s="18">
        <v>3789</v>
      </c>
      <c r="M339" s="18">
        <v>9859</v>
      </c>
      <c r="N339" s="18">
        <v>4416</v>
      </c>
      <c r="O339" s="18">
        <v>11753</v>
      </c>
      <c r="P339" s="18">
        <v>44856</v>
      </c>
      <c r="Q339" s="18">
        <v>6867</v>
      </c>
    </row>
    <row r="340" spans="1:17" ht="13.8" x14ac:dyDescent="0.3">
      <c r="A340" s="17">
        <v>44166</v>
      </c>
      <c r="B340" s="18">
        <v>216754</v>
      </c>
      <c r="C340" s="18">
        <v>54295</v>
      </c>
      <c r="D340" s="18">
        <v>39455</v>
      </c>
      <c r="E340" s="18">
        <v>35347</v>
      </c>
      <c r="F340" s="18">
        <v>78464</v>
      </c>
      <c r="G340" s="18">
        <v>0</v>
      </c>
      <c r="H340" s="18">
        <v>8921</v>
      </c>
      <c r="I340" s="18">
        <v>1008</v>
      </c>
      <c r="J340" s="19">
        <v>24705</v>
      </c>
      <c r="K340" s="18">
        <v>29589</v>
      </c>
      <c r="L340" s="18">
        <v>3915</v>
      </c>
      <c r="M340" s="18">
        <v>10945</v>
      </c>
      <c r="N340" s="18">
        <v>4908</v>
      </c>
      <c r="O340" s="18">
        <v>11432</v>
      </c>
      <c r="P340" s="18">
        <v>41876</v>
      </c>
      <c r="Q340" s="18">
        <v>7339</v>
      </c>
    </row>
    <row r="341" spans="1:17" ht="13.8" x14ac:dyDescent="0.3">
      <c r="A341" s="17">
        <v>44197</v>
      </c>
      <c r="B341" s="18">
        <v>206034</v>
      </c>
      <c r="C341" s="18">
        <v>53583</v>
      </c>
      <c r="D341" s="18">
        <v>35717</v>
      </c>
      <c r="E341" s="18">
        <v>31816</v>
      </c>
      <c r="F341" s="18">
        <v>71864</v>
      </c>
      <c r="G341" s="18">
        <v>0</v>
      </c>
      <c r="H341" s="18">
        <v>7406</v>
      </c>
      <c r="I341" s="18">
        <v>0</v>
      </c>
      <c r="J341" s="19">
        <v>24542</v>
      </c>
      <c r="K341" s="18">
        <v>29041</v>
      </c>
      <c r="L341" s="18">
        <v>3775</v>
      </c>
      <c r="M341" s="18">
        <v>10844</v>
      </c>
      <c r="N341" s="18">
        <v>3932</v>
      </c>
      <c r="O341" s="18">
        <v>10355</v>
      </c>
      <c r="P341" s="18">
        <v>39111</v>
      </c>
      <c r="Q341" s="18">
        <v>6552</v>
      </c>
    </row>
    <row r="342" spans="1:17" ht="13.8" x14ac:dyDescent="0.3">
      <c r="A342" s="17">
        <v>44228</v>
      </c>
      <c r="B342" s="18">
        <v>195143</v>
      </c>
      <c r="C342" s="18">
        <v>52644</v>
      </c>
      <c r="D342" s="18">
        <v>35747</v>
      </c>
      <c r="E342" s="18">
        <v>31989</v>
      </c>
      <c r="F342" s="18">
        <v>63380</v>
      </c>
      <c r="G342" s="18">
        <v>0</v>
      </c>
      <c r="H342" s="18">
        <v>8096</v>
      </c>
      <c r="I342" s="18">
        <v>0</v>
      </c>
      <c r="J342" s="19">
        <v>25216</v>
      </c>
      <c r="K342" s="18">
        <v>27428</v>
      </c>
      <c r="L342" s="18">
        <v>4331</v>
      </c>
      <c r="M342" s="18">
        <v>9248</v>
      </c>
      <c r="N342" s="18">
        <v>3888</v>
      </c>
      <c r="O342" s="18">
        <v>9263</v>
      </c>
      <c r="P342" s="18">
        <v>34027</v>
      </c>
      <c r="Q342" s="18">
        <v>6205</v>
      </c>
    </row>
    <row r="343" spans="1:17" ht="13.8" x14ac:dyDescent="0.3">
      <c r="A343" s="17">
        <v>44256</v>
      </c>
      <c r="B343" s="28">
        <v>234792.24988999998</v>
      </c>
      <c r="C343" s="28">
        <v>63197.20339000001</v>
      </c>
      <c r="D343" s="28">
        <v>40653.24702900002</v>
      </c>
      <c r="E343" s="28">
        <v>35730.921980000014</v>
      </c>
      <c r="F343" s="28">
        <v>79299.890352000017</v>
      </c>
      <c r="G343" s="18">
        <v>0</v>
      </c>
      <c r="H343" s="28">
        <v>9008.6285060000009</v>
      </c>
      <c r="I343" s="28">
        <v>0</v>
      </c>
      <c r="J343" s="29">
        <v>25023.051519000001</v>
      </c>
      <c r="K343" s="28">
        <v>30948.423253999994</v>
      </c>
      <c r="L343" s="28">
        <v>3338.3697379999994</v>
      </c>
      <c r="M343" s="28">
        <v>10985.078879000001</v>
      </c>
      <c r="N343" s="28">
        <v>6340.4347359999992</v>
      </c>
      <c r="O343" s="28">
        <v>13684.400284000003</v>
      </c>
      <c r="P343" s="28">
        <v>2545.3087139999989</v>
      </c>
      <c r="Q343" s="28">
        <v>5874.3550529999993</v>
      </c>
    </row>
    <row r="344" spans="1:17" ht="13.8" x14ac:dyDescent="0.3">
      <c r="A344" s="17">
        <v>44287</v>
      </c>
      <c r="B344" s="28">
        <v>226862.946536</v>
      </c>
      <c r="C344" s="28">
        <v>59647.537601999997</v>
      </c>
      <c r="D344" s="28">
        <v>40438.293075000001</v>
      </c>
      <c r="E344" s="28">
        <v>35984.958130999999</v>
      </c>
      <c r="F344" s="28">
        <v>76491.523824999997</v>
      </c>
      <c r="G344" s="18">
        <v>0</v>
      </c>
      <c r="H344" s="28">
        <v>5844.8913169999996</v>
      </c>
      <c r="I344" s="28">
        <v>0</v>
      </c>
      <c r="J344" s="29">
        <v>14954.901887</v>
      </c>
      <c r="K344" s="28">
        <v>15816.899426</v>
      </c>
      <c r="L344" s="28">
        <v>3059.597882</v>
      </c>
      <c r="M344" s="28">
        <v>8471.9161330000006</v>
      </c>
      <c r="N344" s="28">
        <v>4172.2677180000001</v>
      </c>
      <c r="O344" s="28">
        <v>9858.5537829999994</v>
      </c>
      <c r="P344" s="28">
        <v>30922.822069000002</v>
      </c>
      <c r="Q344" s="28">
        <v>6585.8057060000001</v>
      </c>
    </row>
    <row r="345" spans="1:17" ht="13.8" x14ac:dyDescent="0.3">
      <c r="A345" s="17">
        <v>44317</v>
      </c>
      <c r="B345" s="28">
        <v>232406</v>
      </c>
      <c r="C345" s="28">
        <v>60453</v>
      </c>
      <c r="D345" s="28">
        <v>39910</v>
      </c>
      <c r="E345" s="28">
        <v>35295</v>
      </c>
      <c r="F345" s="28">
        <v>77286</v>
      </c>
      <c r="G345" s="18">
        <v>0</v>
      </c>
      <c r="H345" s="28">
        <v>9745</v>
      </c>
      <c r="I345" s="28">
        <v>0</v>
      </c>
      <c r="J345" s="29">
        <v>29083</v>
      </c>
      <c r="K345" s="28">
        <v>31371</v>
      </c>
      <c r="L345" s="28">
        <v>3907</v>
      </c>
      <c r="M345" s="28">
        <v>11172</v>
      </c>
      <c r="N345" s="28">
        <v>4690</v>
      </c>
      <c r="O345" s="28">
        <v>11475</v>
      </c>
      <c r="P345" s="28">
        <v>38732</v>
      </c>
      <c r="Q345" s="28">
        <v>7951</v>
      </c>
    </row>
    <row r="346" spans="1:17" ht="13.8" x14ac:dyDescent="0.3">
      <c r="A346" s="17">
        <v>44348</v>
      </c>
      <c r="B346" s="28">
        <v>244454</v>
      </c>
      <c r="C346" s="28">
        <v>65151</v>
      </c>
      <c r="D346" s="28">
        <v>43290</v>
      </c>
      <c r="E346" s="28">
        <v>37947</v>
      </c>
      <c r="F346" s="28">
        <v>79338</v>
      </c>
      <c r="G346" s="18">
        <v>0</v>
      </c>
      <c r="H346" s="28">
        <v>10295</v>
      </c>
      <c r="I346" s="28">
        <v>0</v>
      </c>
      <c r="J346" s="29">
        <v>32127</v>
      </c>
      <c r="K346" s="28">
        <v>33024</v>
      </c>
      <c r="L346" s="28">
        <v>4350</v>
      </c>
      <c r="M346" s="28">
        <v>11556</v>
      </c>
      <c r="N346" s="28">
        <v>5169</v>
      </c>
      <c r="O346" s="28">
        <v>11365</v>
      </c>
      <c r="P346" s="28">
        <v>39946</v>
      </c>
      <c r="Q346" s="28">
        <v>8469</v>
      </c>
    </row>
    <row r="347" spans="1:17" ht="13.8" x14ac:dyDescent="0.3">
      <c r="A347" s="17">
        <v>44378</v>
      </c>
      <c r="B347" s="28">
        <v>239272</v>
      </c>
      <c r="C347" s="28">
        <v>61887</v>
      </c>
      <c r="D347" s="28">
        <v>42404</v>
      </c>
      <c r="E347" s="28">
        <v>37319</v>
      </c>
      <c r="F347" s="28">
        <v>79627</v>
      </c>
      <c r="G347" s="18">
        <v>0</v>
      </c>
      <c r="H347" s="28">
        <v>10448</v>
      </c>
      <c r="I347" s="28">
        <v>0</v>
      </c>
      <c r="J347" s="29">
        <v>29979</v>
      </c>
      <c r="K347" s="28">
        <v>31908</v>
      </c>
      <c r="L347" s="28">
        <v>4599</v>
      </c>
      <c r="M347" s="28">
        <v>11338</v>
      </c>
      <c r="N347" s="28">
        <v>4716</v>
      </c>
      <c r="O347" s="28">
        <v>12293</v>
      </c>
      <c r="P347" s="28">
        <v>40368</v>
      </c>
      <c r="Q347" s="28">
        <v>7984</v>
      </c>
    </row>
    <row r="348" spans="1:17" ht="13.8" x14ac:dyDescent="0.3">
      <c r="A348" s="17">
        <v>44409</v>
      </c>
      <c r="B348" s="28">
        <v>247651</v>
      </c>
      <c r="C348" s="28">
        <v>63157</v>
      </c>
      <c r="D348" s="28">
        <v>57467</v>
      </c>
      <c r="E348" s="28">
        <v>37787</v>
      </c>
      <c r="F348" s="28">
        <v>83633</v>
      </c>
      <c r="G348" s="18">
        <v>0</v>
      </c>
      <c r="H348" s="28">
        <v>10697</v>
      </c>
      <c r="I348" s="28">
        <v>0</v>
      </c>
      <c r="J348" s="29">
        <v>31069</v>
      </c>
      <c r="K348" s="28">
        <v>32088</v>
      </c>
      <c r="L348" s="28">
        <v>3826</v>
      </c>
      <c r="M348" s="28">
        <v>12230</v>
      </c>
      <c r="N348" s="28">
        <v>4700</v>
      </c>
      <c r="O348" s="28">
        <v>12371</v>
      </c>
      <c r="P348" s="28">
        <v>42997</v>
      </c>
      <c r="Q348" s="28">
        <v>8501</v>
      </c>
    </row>
    <row r="349" spans="1:17" ht="13.8" x14ac:dyDescent="0.3">
      <c r="A349" s="17">
        <v>44440</v>
      </c>
      <c r="B349" s="28">
        <v>245999</v>
      </c>
      <c r="C349" s="28">
        <v>61839</v>
      </c>
      <c r="D349" s="28">
        <v>41141</v>
      </c>
      <c r="E349" s="28">
        <v>37027</v>
      </c>
      <c r="F349" s="28">
        <v>86908</v>
      </c>
      <c r="G349" s="18">
        <v>0</v>
      </c>
      <c r="H349" s="28">
        <v>11348</v>
      </c>
      <c r="I349" s="28">
        <v>0</v>
      </c>
      <c r="J349" s="29">
        <v>29791</v>
      </c>
      <c r="K349" s="28">
        <v>32048</v>
      </c>
      <c r="L349" s="28">
        <v>4215</v>
      </c>
      <c r="M349" s="28">
        <v>11029</v>
      </c>
      <c r="N349" s="28">
        <v>4796</v>
      </c>
      <c r="O349" s="28">
        <v>10527</v>
      </c>
      <c r="P349" s="28">
        <v>47414</v>
      </c>
      <c r="Q349" s="28">
        <v>8707</v>
      </c>
    </row>
    <row r="350" spans="1:17" ht="13.8" x14ac:dyDescent="0.3">
      <c r="A350" s="17">
        <v>44470</v>
      </c>
      <c r="B350" s="28">
        <v>252739</v>
      </c>
      <c r="C350" s="28">
        <v>65637</v>
      </c>
      <c r="D350" s="28">
        <v>42543</v>
      </c>
      <c r="E350" s="28">
        <v>38109</v>
      </c>
      <c r="F350" s="28">
        <v>86858</v>
      </c>
      <c r="G350" s="18">
        <v>0</v>
      </c>
      <c r="H350" s="28">
        <v>11185</v>
      </c>
      <c r="I350" s="28">
        <v>0</v>
      </c>
      <c r="J350" s="29">
        <v>31280</v>
      </c>
      <c r="K350" s="28">
        <v>34358</v>
      </c>
      <c r="L350" s="28">
        <v>4471</v>
      </c>
      <c r="M350" s="28">
        <v>11734</v>
      </c>
      <c r="N350" s="28">
        <v>4539</v>
      </c>
      <c r="O350" s="28">
        <v>10542</v>
      </c>
      <c r="P350" s="28">
        <v>48032</v>
      </c>
      <c r="Q350" s="28">
        <v>7869</v>
      </c>
    </row>
    <row r="351" spans="1:17" ht="13.8" x14ac:dyDescent="0.3">
      <c r="A351" s="17">
        <v>44501</v>
      </c>
      <c r="B351" s="28">
        <v>261276</v>
      </c>
      <c r="C351" s="28">
        <v>68374</v>
      </c>
      <c r="D351" s="28">
        <v>44395</v>
      </c>
      <c r="E351" s="28">
        <v>39293</v>
      </c>
      <c r="F351" s="28">
        <v>86952</v>
      </c>
      <c r="G351" s="18">
        <v>0</v>
      </c>
      <c r="H351" s="28">
        <v>10848</v>
      </c>
      <c r="I351" s="28">
        <v>0</v>
      </c>
      <c r="J351" s="29">
        <v>33753</v>
      </c>
      <c r="K351" s="28">
        <v>34622</v>
      </c>
      <c r="L351" s="28">
        <v>4175</v>
      </c>
      <c r="M351" s="28">
        <v>11783</v>
      </c>
      <c r="N351" s="28">
        <v>4936</v>
      </c>
      <c r="O351" s="28">
        <v>10776</v>
      </c>
      <c r="P351" s="28">
        <v>48385</v>
      </c>
      <c r="Q351" s="28">
        <v>8051</v>
      </c>
    </row>
    <row r="352" spans="1:17" ht="13.8" x14ac:dyDescent="0.3">
      <c r="A352" s="17">
        <v>44531</v>
      </c>
      <c r="B352" s="28">
        <v>259928</v>
      </c>
      <c r="C352" s="28">
        <v>66294</v>
      </c>
      <c r="D352" s="28">
        <v>42594</v>
      </c>
      <c r="E352" s="28">
        <v>37676</v>
      </c>
      <c r="F352" s="28">
        <v>90469</v>
      </c>
      <c r="G352" s="18">
        <v>0</v>
      </c>
      <c r="H352" s="28">
        <v>11210</v>
      </c>
      <c r="I352" s="28">
        <v>0</v>
      </c>
      <c r="J352" s="29">
        <v>33053</v>
      </c>
      <c r="K352" s="28">
        <v>33241</v>
      </c>
      <c r="L352" s="28">
        <v>4091</v>
      </c>
      <c r="M352" s="28">
        <v>11652</v>
      </c>
      <c r="N352" s="28">
        <v>5303</v>
      </c>
      <c r="O352" s="28">
        <v>11555</v>
      </c>
      <c r="P352" s="28">
        <v>49535</v>
      </c>
      <c r="Q352" s="28">
        <v>8721</v>
      </c>
    </row>
    <row r="353" spans="1:17" ht="13.8" x14ac:dyDescent="0.3">
      <c r="A353" s="17">
        <v>44562</v>
      </c>
      <c r="B353" s="28">
        <v>250194</v>
      </c>
      <c r="C353" s="28">
        <v>65466</v>
      </c>
      <c r="D353" s="28">
        <v>38042</v>
      </c>
      <c r="E353" s="28">
        <v>33715</v>
      </c>
      <c r="F353" s="28">
        <v>88585</v>
      </c>
      <c r="G353" s="18">
        <v>0</v>
      </c>
      <c r="H353" s="28">
        <v>11717</v>
      </c>
      <c r="I353" s="28">
        <v>0</v>
      </c>
      <c r="J353" s="29">
        <v>32209</v>
      </c>
      <c r="K353" s="28">
        <v>33257</v>
      </c>
      <c r="L353" s="28">
        <v>3868</v>
      </c>
      <c r="M353" s="28">
        <v>10056</v>
      </c>
      <c r="N353" s="28">
        <v>4000</v>
      </c>
      <c r="O353" s="28">
        <v>12056</v>
      </c>
      <c r="P353" s="28">
        <v>47847</v>
      </c>
      <c r="Q353" s="28">
        <v>8711</v>
      </c>
    </row>
    <row r="354" spans="1:17" ht="13.8" x14ac:dyDescent="0.3">
      <c r="A354" s="17">
        <v>44593</v>
      </c>
      <c r="B354" s="28">
        <v>236876</v>
      </c>
      <c r="C354" s="28">
        <v>63460</v>
      </c>
      <c r="D354" s="28">
        <v>38457</v>
      </c>
      <c r="E354" s="28">
        <v>34063</v>
      </c>
      <c r="F354" s="28">
        <v>79407</v>
      </c>
      <c r="G354" s="18">
        <v>0</v>
      </c>
      <c r="H354" s="28">
        <v>10222</v>
      </c>
      <c r="I354" s="28">
        <v>0</v>
      </c>
      <c r="J354" s="29">
        <v>30923</v>
      </c>
      <c r="K354" s="28">
        <v>32536</v>
      </c>
      <c r="L354" s="28">
        <v>3904</v>
      </c>
      <c r="M354" s="28">
        <v>9503</v>
      </c>
      <c r="N354" s="28">
        <v>4053</v>
      </c>
      <c r="O354" s="28">
        <v>11281</v>
      </c>
      <c r="P354" s="28">
        <v>42260</v>
      </c>
      <c r="Q354" s="28">
        <v>8359</v>
      </c>
    </row>
    <row r="355" spans="1:17" ht="13.8" x14ac:dyDescent="0.3">
      <c r="A355" s="17">
        <v>44621</v>
      </c>
      <c r="B355" s="28">
        <v>299455</v>
      </c>
      <c r="C355" s="28">
        <v>80901</v>
      </c>
      <c r="D355" s="28">
        <v>48072</v>
      </c>
      <c r="E355" s="28">
        <v>42472</v>
      </c>
      <c r="F355" s="28">
        <v>96113</v>
      </c>
      <c r="G355" s="18">
        <v>0</v>
      </c>
      <c r="H355" s="28">
        <v>12663</v>
      </c>
      <c r="I355" s="28">
        <v>0</v>
      </c>
      <c r="J355" s="29">
        <v>40451</v>
      </c>
      <c r="K355" s="28">
        <v>40450</v>
      </c>
      <c r="L355" s="28">
        <v>4697</v>
      </c>
      <c r="M355" s="28">
        <v>12981</v>
      </c>
      <c r="N355" s="28">
        <v>5672</v>
      </c>
      <c r="O355" s="28">
        <v>14023</v>
      </c>
      <c r="P355" s="28">
        <v>47374</v>
      </c>
      <c r="Q355" s="28">
        <v>9535</v>
      </c>
    </row>
    <row r="356" spans="1:17" ht="13.8" x14ac:dyDescent="0.3">
      <c r="A356" s="17">
        <v>44652</v>
      </c>
      <c r="B356" s="28">
        <v>273097</v>
      </c>
      <c r="C356" s="28">
        <v>76949</v>
      </c>
      <c r="D356" s="28">
        <v>46564</v>
      </c>
      <c r="E356" s="28">
        <v>41536</v>
      </c>
      <c r="F356" s="28">
        <v>85478</v>
      </c>
      <c r="G356" s="18">
        <v>0</v>
      </c>
      <c r="H356" s="28">
        <v>12398</v>
      </c>
      <c r="I356" s="28">
        <v>0</v>
      </c>
      <c r="J356" s="29">
        <v>38075</v>
      </c>
      <c r="K356" s="28">
        <v>38874</v>
      </c>
      <c r="L356" s="28">
        <v>5328</v>
      </c>
      <c r="M356" s="28">
        <v>11636</v>
      </c>
      <c r="N356" s="28">
        <v>5452</v>
      </c>
      <c r="O356" s="28">
        <v>12198</v>
      </c>
      <c r="P356" s="28">
        <v>41772</v>
      </c>
      <c r="Q356" s="28">
        <v>9944</v>
      </c>
    </row>
    <row r="357" spans="1:17" ht="13.8" x14ac:dyDescent="0.3">
      <c r="A357" s="17">
        <v>44682</v>
      </c>
      <c r="B357" s="28">
        <v>285340</v>
      </c>
      <c r="C357" s="28">
        <v>79938</v>
      </c>
      <c r="D357" s="28">
        <v>48970</v>
      </c>
      <c r="E357" s="28">
        <v>43450</v>
      </c>
      <c r="F357" s="28">
        <v>89015</v>
      </c>
      <c r="G357" s="18">
        <v>0</v>
      </c>
      <c r="H357" s="28">
        <v>12715</v>
      </c>
      <c r="I357" s="28">
        <v>0</v>
      </c>
      <c r="J357" s="29">
        <v>40431</v>
      </c>
      <c r="K357" s="28">
        <v>39507</v>
      </c>
      <c r="L357" s="28">
        <v>4682</v>
      </c>
      <c r="M357" s="28">
        <v>12357</v>
      </c>
      <c r="N357" s="28">
        <v>5629</v>
      </c>
      <c r="O357" s="28">
        <v>12604</v>
      </c>
      <c r="P357" s="28">
        <v>43864</v>
      </c>
      <c r="Q357" s="28">
        <v>10357</v>
      </c>
    </row>
    <row r="358" spans="1:17" ht="13.8" x14ac:dyDescent="0.3">
      <c r="A358" s="17">
        <v>44713</v>
      </c>
      <c r="B358" s="28">
        <v>288559</v>
      </c>
      <c r="C358" s="28">
        <v>80038</v>
      </c>
      <c r="D358" s="28">
        <v>48435</v>
      </c>
      <c r="E358" s="28">
        <v>43010</v>
      </c>
      <c r="F358" s="28">
        <v>91211</v>
      </c>
      <c r="G358" s="28">
        <v>0</v>
      </c>
      <c r="H358" s="28">
        <v>13821</v>
      </c>
      <c r="I358" s="28">
        <v>0</v>
      </c>
      <c r="J358" s="28">
        <v>40606</v>
      </c>
      <c r="K358" s="28">
        <v>39432</v>
      </c>
      <c r="L358" s="28">
        <v>5140</v>
      </c>
      <c r="M358" s="28">
        <v>11388</v>
      </c>
      <c r="N358" s="28">
        <v>5868</v>
      </c>
      <c r="O358" s="28">
        <v>11392</v>
      </c>
      <c r="P358" s="28">
        <v>48625</v>
      </c>
      <c r="Q358" s="28">
        <v>9878</v>
      </c>
    </row>
    <row r="359" spans="1:17" ht="13.8" x14ac:dyDescent="0.3">
      <c r="A359" s="17">
        <v>44743</v>
      </c>
      <c r="B359" s="28">
        <v>273596</v>
      </c>
      <c r="C359" s="28">
        <v>75795</v>
      </c>
      <c r="D359" s="28">
        <v>55760</v>
      </c>
      <c r="E359" s="28">
        <v>38158</v>
      </c>
      <c r="F359" s="28">
        <v>89341</v>
      </c>
      <c r="G359" s="18">
        <v>0</v>
      </c>
      <c r="H359" s="28">
        <v>13519</v>
      </c>
      <c r="I359" s="28">
        <v>0</v>
      </c>
      <c r="J359" s="29">
        <v>37981</v>
      </c>
      <c r="K359" s="28">
        <v>37814</v>
      </c>
      <c r="L359" s="28">
        <v>4858</v>
      </c>
      <c r="M359" s="28">
        <v>11655</v>
      </c>
      <c r="N359" s="28">
        <v>4841</v>
      </c>
      <c r="O359" s="28">
        <v>12141</v>
      </c>
      <c r="P359" s="28">
        <v>46664</v>
      </c>
      <c r="Q359" s="28">
        <v>9550</v>
      </c>
    </row>
    <row r="360" spans="1:17" ht="13.8" x14ac:dyDescent="0.3">
      <c r="A360" s="17">
        <v>44774</v>
      </c>
      <c r="B360" s="28">
        <v>286134</v>
      </c>
      <c r="C360" s="28">
        <v>79132</v>
      </c>
      <c r="D360" s="28">
        <v>45449</v>
      </c>
      <c r="E360" s="28">
        <v>40322</v>
      </c>
      <c r="F360" s="28">
        <v>94616</v>
      </c>
      <c r="G360" s="28">
        <v>0</v>
      </c>
      <c r="H360" s="28">
        <v>13411</v>
      </c>
      <c r="I360" s="28">
        <v>0</v>
      </c>
      <c r="J360" s="28">
        <v>38818</v>
      </c>
      <c r="K360" s="28">
        <v>40314</v>
      </c>
      <c r="L360" s="28">
        <v>4500</v>
      </c>
      <c r="M360" s="28">
        <v>12107</v>
      </c>
      <c r="N360" s="28">
        <v>5210</v>
      </c>
      <c r="O360" s="28">
        <v>12418</v>
      </c>
      <c r="P360" s="28">
        <v>50349</v>
      </c>
      <c r="Q360" s="28">
        <v>9530</v>
      </c>
    </row>
    <row r="361" spans="1:17" ht="13.8" x14ac:dyDescent="0.3">
      <c r="A361" s="17">
        <v>44805</v>
      </c>
      <c r="B361" s="28">
        <v>278237</v>
      </c>
      <c r="C361" s="28">
        <v>75555</v>
      </c>
      <c r="D361" s="28">
        <v>45245</v>
      </c>
      <c r="E361" s="28">
        <v>40048</v>
      </c>
      <c r="F361" s="28">
        <v>92409</v>
      </c>
      <c r="G361" s="18">
        <v>0</v>
      </c>
      <c r="H361" s="28">
        <v>12686</v>
      </c>
      <c r="I361" s="28">
        <v>0</v>
      </c>
      <c r="J361" s="28">
        <v>36048</v>
      </c>
      <c r="K361" s="28">
        <v>39507</v>
      </c>
      <c r="L361" s="28">
        <v>4935</v>
      </c>
      <c r="M361" s="28">
        <v>12740</v>
      </c>
      <c r="N361" s="28">
        <v>5487</v>
      </c>
      <c r="O361" s="28">
        <v>11515</v>
      </c>
      <c r="P361" s="28">
        <v>49248</v>
      </c>
      <c r="Q361" s="28">
        <v>10012</v>
      </c>
    </row>
    <row r="362" spans="1:17" ht="13.8" x14ac:dyDescent="0.3">
      <c r="A362" s="17">
        <v>44835</v>
      </c>
      <c r="B362" s="28">
        <v>285399</v>
      </c>
      <c r="C362" s="28">
        <v>75829</v>
      </c>
      <c r="D362" s="28">
        <v>53074</v>
      </c>
      <c r="E362" s="28">
        <v>47049</v>
      </c>
      <c r="F362" s="28">
        <v>90141</v>
      </c>
      <c r="G362" s="28">
        <v>0</v>
      </c>
      <c r="H362" s="28">
        <v>12252</v>
      </c>
      <c r="I362" s="28">
        <v>0</v>
      </c>
      <c r="J362" s="28">
        <v>35452</v>
      </c>
      <c r="K362" s="28">
        <v>40377</v>
      </c>
      <c r="L362" s="28">
        <v>5936</v>
      </c>
      <c r="M362" s="28">
        <v>14533</v>
      </c>
      <c r="N362" s="28">
        <v>6017</v>
      </c>
      <c r="O362" s="28">
        <v>12966</v>
      </c>
      <c r="P362" s="28">
        <v>44572</v>
      </c>
      <c r="Q362" s="28">
        <v>9721</v>
      </c>
    </row>
    <row r="363" spans="1:17" ht="13.8" x14ac:dyDescent="0.3">
      <c r="A363" s="17">
        <v>44866</v>
      </c>
      <c r="B363" s="28">
        <v>259172</v>
      </c>
      <c r="C363" s="28">
        <v>70652</v>
      </c>
      <c r="D363" s="28">
        <v>48519</v>
      </c>
      <c r="E363" s="28">
        <v>43184</v>
      </c>
      <c r="F363" s="28">
        <v>79653</v>
      </c>
      <c r="G363" s="18">
        <v>0</v>
      </c>
      <c r="H363" s="28">
        <v>11874</v>
      </c>
      <c r="I363" s="28">
        <v>0</v>
      </c>
      <c r="J363" s="29">
        <v>33845</v>
      </c>
      <c r="K363" s="28">
        <v>36807</v>
      </c>
      <c r="L363" s="28">
        <v>4731</v>
      </c>
      <c r="M363" s="28">
        <v>13362</v>
      </c>
      <c r="N363" s="28">
        <v>5764</v>
      </c>
      <c r="O363" s="28">
        <v>12257</v>
      </c>
      <c r="P363" s="28">
        <v>36876</v>
      </c>
      <c r="Q363" s="28">
        <v>9903</v>
      </c>
    </row>
    <row r="364" spans="1:17" ht="13.8" x14ac:dyDescent="0.3">
      <c r="A364" s="17">
        <v>44896</v>
      </c>
      <c r="B364" s="28">
        <v>255169</v>
      </c>
      <c r="C364" s="28">
        <v>68944</v>
      </c>
      <c r="D364" s="28">
        <v>62053</v>
      </c>
      <c r="E364" s="28">
        <v>42857</v>
      </c>
      <c r="F364" s="28">
        <v>80147</v>
      </c>
      <c r="G364" s="28">
        <v>0</v>
      </c>
      <c r="H364" s="28">
        <v>12193</v>
      </c>
      <c r="I364" s="28">
        <v>0</v>
      </c>
      <c r="J364" s="28">
        <v>32890</v>
      </c>
      <c r="K364" s="28">
        <v>36054</v>
      </c>
      <c r="L364" s="28">
        <v>4800</v>
      </c>
      <c r="M364" s="28">
        <v>14290</v>
      </c>
      <c r="N364" s="28">
        <v>6026</v>
      </c>
      <c r="O364" s="28">
        <v>13478</v>
      </c>
      <c r="P364" s="28">
        <v>37303</v>
      </c>
      <c r="Q364" s="28">
        <v>9838</v>
      </c>
    </row>
    <row r="365" spans="1:17" ht="13.8" x14ac:dyDescent="0.3">
      <c r="A365" s="17">
        <v>44927</v>
      </c>
      <c r="B365" s="28">
        <v>256743</v>
      </c>
      <c r="C365" s="28">
        <v>71447</v>
      </c>
      <c r="D365" s="28">
        <v>47302</v>
      </c>
      <c r="E365" s="28">
        <v>41731</v>
      </c>
      <c r="F365" s="28">
        <v>77576</v>
      </c>
      <c r="G365" s="28">
        <v>0</v>
      </c>
      <c r="H365" s="28">
        <v>11930</v>
      </c>
      <c r="I365" s="28">
        <v>0</v>
      </c>
      <c r="J365" s="28">
        <v>34460</v>
      </c>
      <c r="K365" s="28">
        <v>36988</v>
      </c>
      <c r="L365" s="28">
        <v>4758</v>
      </c>
      <c r="M365" s="28">
        <v>13506</v>
      </c>
      <c r="N365" s="28">
        <v>4535</v>
      </c>
      <c r="O365" s="28">
        <v>11028</v>
      </c>
      <c r="P365" s="28">
        <v>38253</v>
      </c>
      <c r="Q365" s="28">
        <v>8875</v>
      </c>
    </row>
    <row r="366" spans="1:17" ht="13.8" x14ac:dyDescent="0.3">
      <c r="A366" s="17">
        <v>44958</v>
      </c>
      <c r="B366" s="28">
        <v>233105</v>
      </c>
      <c r="C366" s="28">
        <v>67928</v>
      </c>
      <c r="D366" s="28">
        <v>43268</v>
      </c>
      <c r="E366" s="28">
        <v>37809</v>
      </c>
      <c r="F366" s="28">
        <v>68132</v>
      </c>
      <c r="G366" s="28">
        <v>0</v>
      </c>
      <c r="H366" s="28">
        <v>11207</v>
      </c>
      <c r="I366" s="28">
        <v>0</v>
      </c>
      <c r="J366" s="28">
        <v>32246</v>
      </c>
      <c r="K366" s="28">
        <v>35681</v>
      </c>
      <c r="L366" s="28">
        <v>4163</v>
      </c>
      <c r="M366" s="28">
        <v>12364</v>
      </c>
      <c r="N366" s="28">
        <v>5269</v>
      </c>
      <c r="O366" s="28">
        <v>11313</v>
      </c>
      <c r="P366" s="28">
        <v>30621</v>
      </c>
      <c r="Q366" s="28">
        <v>8352</v>
      </c>
    </row>
    <row r="367" spans="1:17" ht="13.8" x14ac:dyDescent="0.3">
      <c r="A367" s="17">
        <v>44986</v>
      </c>
      <c r="B367" s="28">
        <v>265309</v>
      </c>
      <c r="C367" s="28">
        <v>80382</v>
      </c>
      <c r="D367" s="28">
        <v>50816</v>
      </c>
      <c r="E367" s="28">
        <v>44864</v>
      </c>
      <c r="F367" s="28">
        <v>73795</v>
      </c>
      <c r="G367" s="28">
        <v>0</v>
      </c>
      <c r="H367" s="28">
        <v>13073</v>
      </c>
      <c r="I367" s="28">
        <v>0</v>
      </c>
      <c r="J367" s="28">
        <v>37558</v>
      </c>
      <c r="K367" s="28">
        <v>42825</v>
      </c>
      <c r="L367" s="28">
        <v>4701</v>
      </c>
      <c r="M367" s="28">
        <v>14120</v>
      </c>
      <c r="N367" s="28">
        <v>5518</v>
      </c>
      <c r="O367" s="28">
        <v>12909</v>
      </c>
      <c r="P367" s="28">
        <v>30790</v>
      </c>
      <c r="Q367" s="28">
        <v>9596</v>
      </c>
    </row>
    <row r="368" spans="1:17" ht="13.8" x14ac:dyDescent="0.3">
      <c r="A368" s="17">
        <v>45017</v>
      </c>
      <c r="B368" s="28">
        <v>252940</v>
      </c>
      <c r="C368" s="28">
        <v>72494</v>
      </c>
      <c r="D368" s="28">
        <v>46657</v>
      </c>
      <c r="E368" s="28">
        <v>41082</v>
      </c>
      <c r="F368" s="28">
        <v>75723</v>
      </c>
      <c r="G368" s="28">
        <v>0</v>
      </c>
      <c r="H368" s="28">
        <v>11565</v>
      </c>
      <c r="I368" s="28">
        <v>0</v>
      </c>
      <c r="J368" s="28">
        <v>34418</v>
      </c>
      <c r="K368" s="28">
        <v>38076</v>
      </c>
      <c r="L368" s="28">
        <v>4734</v>
      </c>
      <c r="M368" s="28">
        <v>13414</v>
      </c>
      <c r="N368" s="28">
        <v>5443</v>
      </c>
      <c r="O368" s="28">
        <v>12899</v>
      </c>
      <c r="P368" s="28">
        <v>33077</v>
      </c>
      <c r="Q368" s="28">
        <v>9827</v>
      </c>
    </row>
    <row r="369" spans="1:17" ht="13.8" x14ac:dyDescent="0.3">
      <c r="A369" s="17">
        <v>45047</v>
      </c>
      <c r="B369" s="28">
        <v>266513</v>
      </c>
      <c r="C369" s="28">
        <v>78190</v>
      </c>
      <c r="D369" s="28">
        <v>48692</v>
      </c>
      <c r="E369" s="28">
        <v>42966</v>
      </c>
      <c r="F369" s="28">
        <v>77248</v>
      </c>
      <c r="G369" s="28">
        <v>0</v>
      </c>
      <c r="H369" s="28">
        <v>12376</v>
      </c>
      <c r="I369" s="28">
        <v>0</v>
      </c>
      <c r="J369" s="28">
        <v>36813</v>
      </c>
      <c r="K369" s="28">
        <v>41377</v>
      </c>
      <c r="L369" s="28">
        <v>5335</v>
      </c>
      <c r="M369" s="28">
        <v>13542</v>
      </c>
      <c r="N369" s="28">
        <v>5544</v>
      </c>
      <c r="O369" s="28">
        <v>11285</v>
      </c>
      <c r="P369" s="28">
        <v>35891</v>
      </c>
      <c r="Q369" s="28">
        <v>9718</v>
      </c>
    </row>
    <row r="370" spans="1:17" ht="13.8" x14ac:dyDescent="0.3">
      <c r="A370" s="17">
        <v>45078</v>
      </c>
      <c r="B370" s="28">
        <v>259920</v>
      </c>
      <c r="C370" s="28">
        <v>76211</v>
      </c>
      <c r="D370" s="28">
        <v>49463</v>
      </c>
      <c r="E370" s="28">
        <v>43527</v>
      </c>
      <c r="F370" s="28">
        <v>75932</v>
      </c>
      <c r="G370" s="28">
        <v>0</v>
      </c>
      <c r="H370" s="28">
        <v>12421</v>
      </c>
      <c r="I370" s="28">
        <v>0</v>
      </c>
      <c r="J370" s="28">
        <v>35111</v>
      </c>
      <c r="K370" s="28">
        <v>41100</v>
      </c>
      <c r="L370" s="28">
        <v>4903</v>
      </c>
      <c r="M370" s="28">
        <v>12771</v>
      </c>
      <c r="N370" s="28">
        <v>5680</v>
      </c>
      <c r="O370" s="28">
        <v>11749</v>
      </c>
      <c r="P370" s="28">
        <v>34334</v>
      </c>
      <c r="Q370" s="28">
        <v>10372</v>
      </c>
    </row>
    <row r="371" spans="1:17" ht="13.8" x14ac:dyDescent="0.3">
      <c r="A371" s="17">
        <v>45108</v>
      </c>
      <c r="B371" s="28">
        <v>257820</v>
      </c>
      <c r="C371" s="28">
        <v>72002</v>
      </c>
      <c r="D371" s="28">
        <v>49641</v>
      </c>
      <c r="E371" s="28">
        <v>43875</v>
      </c>
      <c r="F371" s="28">
        <v>78496</v>
      </c>
      <c r="G371" s="18">
        <v>0</v>
      </c>
      <c r="H371" s="28">
        <v>11876</v>
      </c>
      <c r="I371" s="28">
        <v>0</v>
      </c>
      <c r="J371" s="29">
        <v>33098</v>
      </c>
      <c r="K371" s="28">
        <v>38904</v>
      </c>
      <c r="L371" s="28">
        <v>4580</v>
      </c>
      <c r="M371" s="28">
        <v>13557</v>
      </c>
      <c r="N371" s="28">
        <v>5119</v>
      </c>
      <c r="O371" s="28">
        <v>12643</v>
      </c>
      <c r="P371" s="28">
        <v>36099</v>
      </c>
      <c r="Q371" s="28">
        <v>9512</v>
      </c>
    </row>
    <row r="372" spans="1:17" ht="13.8" x14ac:dyDescent="0.3">
      <c r="A372" s="17">
        <v>45139</v>
      </c>
      <c r="B372" s="28">
        <v>268500</v>
      </c>
      <c r="C372" s="28">
        <v>77994</v>
      </c>
      <c r="D372" s="28">
        <v>50037</v>
      </c>
      <c r="E372" s="28">
        <v>44838</v>
      </c>
      <c r="F372" s="28">
        <v>80951</v>
      </c>
      <c r="G372" s="28"/>
      <c r="H372" s="28">
        <v>12251</v>
      </c>
      <c r="I372" s="28"/>
      <c r="J372" s="28">
        <v>36235</v>
      </c>
      <c r="K372" s="28">
        <v>41759</v>
      </c>
      <c r="L372" s="28">
        <v>5326</v>
      </c>
      <c r="M372" s="28">
        <v>13866</v>
      </c>
      <c r="N372" s="28">
        <v>5233</v>
      </c>
      <c r="O372" s="28">
        <v>12200</v>
      </c>
      <c r="P372" s="28">
        <v>36725</v>
      </c>
      <c r="Q372" s="28">
        <v>9838</v>
      </c>
    </row>
    <row r="373" spans="1:17" ht="13.8" x14ac:dyDescent="0.3">
      <c r="A373" s="17">
        <v>45170</v>
      </c>
      <c r="B373" s="28">
        <v>263734</v>
      </c>
      <c r="C373" s="28">
        <v>74563</v>
      </c>
      <c r="D373" s="28">
        <v>44613</v>
      </c>
      <c r="E373" s="28">
        <v>39525</v>
      </c>
      <c r="F373" s="28">
        <v>83784</v>
      </c>
      <c r="G373" s="18"/>
      <c r="H373" s="28">
        <v>12586</v>
      </c>
      <c r="I373" s="28"/>
      <c r="J373" s="29">
        <v>35019</v>
      </c>
      <c r="K373" s="28">
        <v>39543</v>
      </c>
      <c r="L373" s="28">
        <v>4097</v>
      </c>
      <c r="M373" s="28">
        <v>12566</v>
      </c>
      <c r="N373" s="28">
        <v>5078</v>
      </c>
      <c r="O373" s="28">
        <v>12700</v>
      </c>
      <c r="P373" s="28">
        <v>40282</v>
      </c>
      <c r="Q373" s="28">
        <v>10116</v>
      </c>
    </row>
    <row r="374" spans="1:17" ht="13.8" x14ac:dyDescent="0.3">
      <c r="A374" s="17">
        <v>45200</v>
      </c>
      <c r="B374" s="28">
        <v>279338</v>
      </c>
      <c r="C374" s="28">
        <v>79552</v>
      </c>
      <c r="D374" s="28">
        <v>51062</v>
      </c>
      <c r="E374" s="28">
        <v>45090</v>
      </c>
      <c r="F374" s="28">
        <v>87660</v>
      </c>
      <c r="G374" s="28"/>
      <c r="H374" s="28">
        <v>11621</v>
      </c>
      <c r="I374" s="28"/>
      <c r="J374" s="28">
        <v>36628</v>
      </c>
      <c r="K374" s="28">
        <v>42924</v>
      </c>
      <c r="L374" s="28">
        <v>5658</v>
      </c>
      <c r="M374" s="28">
        <v>13848</v>
      </c>
      <c r="N374" s="28">
        <v>5814</v>
      </c>
      <c r="O374" s="28">
        <v>13568</v>
      </c>
      <c r="P374" s="28">
        <v>41571</v>
      </c>
      <c r="Q374" s="28">
        <v>10378</v>
      </c>
    </row>
    <row r="375" spans="1:17" ht="13.8" x14ac:dyDescent="0.3">
      <c r="A375" s="17">
        <v>45231</v>
      </c>
      <c r="B375" s="28">
        <v>258349</v>
      </c>
      <c r="C375" s="28">
        <v>75951</v>
      </c>
      <c r="D375" s="28">
        <v>46748</v>
      </c>
      <c r="E375" s="28">
        <v>41175</v>
      </c>
      <c r="F375" s="28">
        <v>77884</v>
      </c>
      <c r="G375" s="18"/>
      <c r="H375" s="28">
        <v>11964</v>
      </c>
      <c r="I375" s="28"/>
      <c r="J375" s="29">
        <v>36141</v>
      </c>
      <c r="K375" s="28">
        <v>39810</v>
      </c>
      <c r="L375" s="28">
        <v>4584</v>
      </c>
      <c r="M375" s="28">
        <v>12469</v>
      </c>
      <c r="N375" s="28">
        <v>5424</v>
      </c>
      <c r="O375" s="28">
        <v>13447</v>
      </c>
      <c r="P375" s="28">
        <v>35495</v>
      </c>
      <c r="Q375" s="28">
        <v>9245</v>
      </c>
    </row>
    <row r="376" spans="1:17" ht="13.8" x14ac:dyDescent="0.3">
      <c r="A376" s="17">
        <v>45261</v>
      </c>
      <c r="B376" s="28">
        <v>249820</v>
      </c>
      <c r="C376" s="28">
        <v>69990</v>
      </c>
      <c r="D376" s="28">
        <v>48682</v>
      </c>
      <c r="E376" s="28">
        <v>43389</v>
      </c>
      <c r="F376" s="28">
        <v>74059</v>
      </c>
      <c r="G376" s="18"/>
      <c r="H376" s="28">
        <v>12538</v>
      </c>
      <c r="I376" s="28"/>
      <c r="J376" s="29">
        <v>33369</v>
      </c>
      <c r="K376" s="28">
        <v>36621</v>
      </c>
      <c r="L376" s="28">
        <v>4810</v>
      </c>
      <c r="M376" s="28">
        <v>13697</v>
      </c>
      <c r="N376" s="28">
        <v>5630</v>
      </c>
      <c r="O376" s="28">
        <v>11599</v>
      </c>
      <c r="P376" s="28">
        <v>34092</v>
      </c>
      <c r="Q376" s="28">
        <v>10405</v>
      </c>
    </row>
    <row r="377" spans="1:17" ht="13.8" x14ac:dyDescent="0.3">
      <c r="A377" s="17">
        <v>45292</v>
      </c>
      <c r="B377" s="28">
        <v>256172</v>
      </c>
      <c r="C377" s="28">
        <v>71351</v>
      </c>
      <c r="D377" s="28">
        <v>46556</v>
      </c>
      <c r="E377" s="28">
        <v>41421</v>
      </c>
      <c r="F377" s="28">
        <v>79572</v>
      </c>
      <c r="G377" s="28"/>
      <c r="H377" s="28">
        <v>13065</v>
      </c>
      <c r="I377" s="28"/>
      <c r="J377" s="28">
        <v>33309</v>
      </c>
      <c r="K377" s="28">
        <v>38042</v>
      </c>
      <c r="L377" s="28">
        <v>4820</v>
      </c>
      <c r="M377" s="28">
        <v>12436</v>
      </c>
      <c r="N377" s="28">
        <v>5167</v>
      </c>
      <c r="O377" s="28">
        <v>12622</v>
      </c>
      <c r="P377" s="28">
        <v>35794</v>
      </c>
      <c r="Q377" s="28">
        <v>10988</v>
      </c>
    </row>
    <row r="378" spans="1:17" ht="13.8" x14ac:dyDescent="0.3">
      <c r="A378" s="17">
        <v>45323</v>
      </c>
      <c r="B378" s="28">
        <v>244868</v>
      </c>
      <c r="C378" s="28">
        <v>73640</v>
      </c>
      <c r="D378" s="28">
        <v>44491</v>
      </c>
      <c r="E378" s="28">
        <v>39448</v>
      </c>
      <c r="F378" s="28">
        <v>71819</v>
      </c>
      <c r="G378" s="28"/>
      <c r="H378" s="28">
        <v>11711</v>
      </c>
      <c r="I378" s="28"/>
      <c r="J378" s="28">
        <v>33395</v>
      </c>
      <c r="K378" s="28">
        <v>40245</v>
      </c>
      <c r="L378" s="28">
        <v>4701</v>
      </c>
      <c r="M378" s="28">
        <v>12316</v>
      </c>
      <c r="N378" s="28">
        <v>5224</v>
      </c>
      <c r="O378" s="28">
        <v>11698</v>
      </c>
      <c r="P378" s="28">
        <v>31895</v>
      </c>
      <c r="Q378" s="28">
        <v>9644</v>
      </c>
    </row>
    <row r="379" spans="1:17" ht="13.8" x14ac:dyDescent="0.3">
      <c r="A379" s="17">
        <v>45352</v>
      </c>
      <c r="B379" s="28">
        <v>261682</v>
      </c>
      <c r="C379" s="28">
        <v>75781</v>
      </c>
      <c r="D379" s="28">
        <v>50520</v>
      </c>
      <c r="E379" s="28">
        <v>44853</v>
      </c>
      <c r="F379" s="28">
        <v>74792</v>
      </c>
      <c r="G379" s="28"/>
      <c r="H379" s="28">
        <v>12594</v>
      </c>
      <c r="I379" s="28"/>
      <c r="J379" s="28">
        <v>34218</v>
      </c>
      <c r="K379" s="28">
        <v>41563</v>
      </c>
      <c r="L379" s="28">
        <v>4952</v>
      </c>
      <c r="M379" s="28">
        <v>14261</v>
      </c>
      <c r="N379" s="28">
        <v>5767</v>
      </c>
      <c r="O379" s="28">
        <v>12231</v>
      </c>
      <c r="P379" s="28">
        <v>29941</v>
      </c>
      <c r="Q379" s="28">
        <v>11604</v>
      </c>
    </row>
    <row r="380" spans="1:17" ht="13.8" x14ac:dyDescent="0.3">
      <c r="A380" s="17">
        <v>45383</v>
      </c>
      <c r="B380" s="28">
        <v>273826</v>
      </c>
      <c r="C380" s="28">
        <v>77949</v>
      </c>
      <c r="D380" s="28">
        <v>54595</v>
      </c>
      <c r="E380" s="28">
        <v>48891</v>
      </c>
      <c r="F380" s="28">
        <v>79197</v>
      </c>
      <c r="G380" s="18"/>
      <c r="H380" s="28">
        <v>12473</v>
      </c>
      <c r="I380" s="28"/>
      <c r="J380" s="29">
        <v>34884</v>
      </c>
      <c r="K380" s="28">
        <v>43066</v>
      </c>
      <c r="L380" s="28">
        <v>5485</v>
      </c>
      <c r="M380" s="28">
        <v>14360</v>
      </c>
      <c r="N380" s="28">
        <v>5682</v>
      </c>
      <c r="O380" s="28">
        <v>12708</v>
      </c>
      <c r="P380" s="28">
        <v>31630</v>
      </c>
      <c r="Q380" s="28">
        <v>11621</v>
      </c>
    </row>
    <row r="381" spans="1:17" ht="13.8" x14ac:dyDescent="0.3">
      <c r="A381" s="17">
        <v>45413</v>
      </c>
      <c r="B381" s="28">
        <v>277508</v>
      </c>
      <c r="C381" s="28">
        <v>79550</v>
      </c>
      <c r="D381" s="28">
        <v>50377</v>
      </c>
      <c r="E381" s="28">
        <v>44860</v>
      </c>
      <c r="F381" s="28">
        <v>82195</v>
      </c>
      <c r="G381" s="28"/>
      <c r="H381" s="28">
        <v>13789</v>
      </c>
      <c r="I381" s="28"/>
      <c r="J381" s="28">
        <v>35669</v>
      </c>
      <c r="K381" s="28">
        <v>43881</v>
      </c>
      <c r="L381" s="28">
        <v>4921</v>
      </c>
      <c r="M381" s="28">
        <v>13835</v>
      </c>
      <c r="N381" s="28">
        <v>5590</v>
      </c>
      <c r="O381" s="28">
        <v>12276</v>
      </c>
      <c r="P381" s="28">
        <v>35037</v>
      </c>
      <c r="Q381" s="28">
        <v>12272</v>
      </c>
    </row>
    <row r="382" spans="1:17" ht="13.8" x14ac:dyDescent="0.3">
      <c r="A382" s="17">
        <v>45444</v>
      </c>
      <c r="B382" s="28">
        <v>267875</v>
      </c>
      <c r="C382" s="28">
        <v>76638</v>
      </c>
      <c r="D382" s="28">
        <v>48546</v>
      </c>
      <c r="E382" s="28">
        <v>42986</v>
      </c>
      <c r="F382" s="28">
        <v>80465</v>
      </c>
      <c r="G382" s="28"/>
      <c r="H382" s="28">
        <v>13014</v>
      </c>
      <c r="I382" s="28"/>
      <c r="J382" s="28">
        <v>34393</v>
      </c>
      <c r="K382" s="28">
        <v>42245</v>
      </c>
      <c r="L382" s="28">
        <v>4652</v>
      </c>
      <c r="M382" s="28">
        <v>12979</v>
      </c>
      <c r="N382" s="28">
        <v>5711</v>
      </c>
      <c r="O382" s="28">
        <v>11650</v>
      </c>
      <c r="P382" s="28">
        <v>34114</v>
      </c>
      <c r="Q382" s="28">
        <v>11362</v>
      </c>
    </row>
    <row r="383" spans="1:17" ht="13.8" x14ac:dyDescent="0.3">
      <c r="A383" s="17">
        <v>45474</v>
      </c>
      <c r="B383" s="28">
        <v>290411</v>
      </c>
      <c r="C383" s="28">
        <v>77739</v>
      </c>
      <c r="D383" s="28">
        <v>52862</v>
      </c>
      <c r="E383" s="28">
        <v>46772</v>
      </c>
      <c r="F383" s="28">
        <v>93436</v>
      </c>
      <c r="G383" s="18"/>
      <c r="H383" s="28">
        <v>13775</v>
      </c>
      <c r="I383" s="28"/>
      <c r="J383" s="29">
        <v>35799</v>
      </c>
      <c r="K383" s="28">
        <v>41940</v>
      </c>
      <c r="L383" s="28">
        <v>5443</v>
      </c>
      <c r="M383" s="28">
        <v>14341</v>
      </c>
      <c r="N383" s="28">
        <v>5727</v>
      </c>
      <c r="O383" s="28">
        <v>13222</v>
      </c>
      <c r="P383" s="28">
        <v>40837</v>
      </c>
      <c r="Q383" s="28">
        <v>11215</v>
      </c>
    </row>
    <row r="384" spans="1:17" ht="13.8" x14ac:dyDescent="0.3">
      <c r="A384" s="17">
        <v>45505</v>
      </c>
      <c r="B384" s="28">
        <v>279778</v>
      </c>
      <c r="C384" s="28">
        <v>76785</v>
      </c>
      <c r="D384" s="28">
        <v>52154</v>
      </c>
      <c r="E384" s="28">
        <v>46282</v>
      </c>
      <c r="F384" s="28">
        <v>87037</v>
      </c>
      <c r="G384" s="28"/>
      <c r="H384" s="28">
        <v>13994</v>
      </c>
      <c r="I384" s="28"/>
      <c r="J384" s="28">
        <v>33036</v>
      </c>
      <c r="K384" s="28">
        <v>43748</v>
      </c>
      <c r="L384" s="28">
        <v>4750</v>
      </c>
      <c r="M384" s="28">
        <v>13466</v>
      </c>
      <c r="N384" s="28">
        <v>5849</v>
      </c>
      <c r="O384" s="28">
        <v>11660</v>
      </c>
      <c r="P384" s="28">
        <v>39851</v>
      </c>
      <c r="Q384" s="28">
        <v>10420</v>
      </c>
    </row>
    <row r="385" spans="1:17" ht="13.8" x14ac:dyDescent="0.3">
      <c r="A385" s="17">
        <v>45536</v>
      </c>
      <c r="B385" s="28">
        <v>288284</v>
      </c>
      <c r="C385" s="28">
        <v>78788</v>
      </c>
      <c r="D385" s="28">
        <v>51313</v>
      </c>
      <c r="E385" s="28">
        <v>45801</v>
      </c>
      <c r="F385" s="28">
        <v>90849</v>
      </c>
      <c r="G385" s="28"/>
      <c r="H385" s="28">
        <v>13423</v>
      </c>
      <c r="I385" s="28"/>
      <c r="J385" s="28">
        <v>34633</v>
      </c>
      <c r="K385" s="28">
        <v>44155</v>
      </c>
      <c r="L385" s="28">
        <v>4653</v>
      </c>
      <c r="M385" s="28">
        <v>13085</v>
      </c>
      <c r="N385" s="28">
        <v>5456</v>
      </c>
      <c r="O385" s="28">
        <v>11600</v>
      </c>
      <c r="P385" s="28">
        <v>43074</v>
      </c>
      <c r="Q385" s="28">
        <v>11111</v>
      </c>
    </row>
    <row r="386" spans="1:17" ht="13.8" x14ac:dyDescent="0.3">
      <c r="A386" s="17">
        <v>45566</v>
      </c>
      <c r="B386" s="28">
        <v>291010</v>
      </c>
      <c r="C386" s="28">
        <v>79956</v>
      </c>
      <c r="D386" s="28">
        <v>51489</v>
      </c>
      <c r="E386" s="28">
        <v>45639</v>
      </c>
      <c r="F386" s="28">
        <v>91326</v>
      </c>
      <c r="G386" s="28"/>
      <c r="H386" s="28">
        <v>13098</v>
      </c>
      <c r="I386" s="28"/>
      <c r="J386" s="28">
        <v>34463</v>
      </c>
      <c r="K386" s="28">
        <v>45492</v>
      </c>
      <c r="L386" s="28">
        <v>4939</v>
      </c>
      <c r="M386" s="28">
        <v>12765</v>
      </c>
      <c r="N386" s="28">
        <v>5968</v>
      </c>
      <c r="O386" s="28">
        <v>14001</v>
      </c>
      <c r="P386" s="28">
        <v>41464</v>
      </c>
      <c r="Q386" s="28">
        <v>10132</v>
      </c>
    </row>
    <row r="387" spans="1:17" ht="13.8" x14ac:dyDescent="0.3">
      <c r="A387" s="17">
        <v>45597</v>
      </c>
      <c r="B387" s="28">
        <v>276505</v>
      </c>
      <c r="C387" s="28">
        <v>75687</v>
      </c>
      <c r="D387" s="28">
        <v>52753</v>
      </c>
      <c r="E387" s="28">
        <v>47007</v>
      </c>
      <c r="F387" s="28">
        <v>83499</v>
      </c>
      <c r="G387" s="28"/>
      <c r="H387" s="28">
        <v>13656</v>
      </c>
      <c r="I387" s="28"/>
      <c r="J387" s="28">
        <v>33438</v>
      </c>
      <c r="K387" s="28">
        <v>42249</v>
      </c>
      <c r="L387" s="28">
        <v>5729</v>
      </c>
      <c r="M387" s="28">
        <v>12880</v>
      </c>
      <c r="N387" s="28">
        <v>6004</v>
      </c>
      <c r="O387" s="28">
        <v>12092</v>
      </c>
      <c r="P387" s="28">
        <v>37772</v>
      </c>
      <c r="Q387" s="28">
        <v>10144</v>
      </c>
    </row>
    <row r="388" spans="1:17" ht="13.8" x14ac:dyDescent="0.3">
      <c r="A388" s="17">
        <v>45627</v>
      </c>
      <c r="B388" s="28">
        <v>287076</v>
      </c>
      <c r="C388" s="28">
        <v>74682</v>
      </c>
      <c r="D388" s="28">
        <v>50103</v>
      </c>
      <c r="E388" s="28">
        <v>43894</v>
      </c>
      <c r="F388" s="28">
        <v>87487</v>
      </c>
      <c r="G388" s="28"/>
      <c r="H388" s="28">
        <v>14224</v>
      </c>
      <c r="I388" s="28"/>
      <c r="J388" s="28">
        <v>35457</v>
      </c>
      <c r="K388" s="28">
        <v>39225</v>
      </c>
      <c r="L388" s="28">
        <v>4857</v>
      </c>
      <c r="M388" s="28">
        <v>13712</v>
      </c>
      <c r="N388" s="28">
        <v>5939</v>
      </c>
      <c r="O388" s="28">
        <v>12447</v>
      </c>
      <c r="P388" s="28">
        <v>37539</v>
      </c>
      <c r="Q388" s="28">
        <v>11036</v>
      </c>
    </row>
    <row r="389" spans="1:17" ht="13.8" x14ac:dyDescent="0.3">
      <c r="A389" s="17">
        <v>45658</v>
      </c>
      <c r="B389" s="28">
        <v>317227</v>
      </c>
      <c r="C389" s="28">
        <v>80017</v>
      </c>
      <c r="D389" s="28">
        <v>54402</v>
      </c>
      <c r="E389" s="28">
        <v>49202</v>
      </c>
      <c r="F389" s="28">
        <v>96446</v>
      </c>
      <c r="G389" s="28"/>
      <c r="H389" s="28">
        <v>13824</v>
      </c>
      <c r="I389" s="28"/>
      <c r="J389" s="28">
        <v>38338</v>
      </c>
      <c r="K389" s="28">
        <v>41679</v>
      </c>
      <c r="L389" s="28">
        <v>4983</v>
      </c>
      <c r="M389" s="28">
        <v>13659</v>
      </c>
      <c r="N389" s="28">
        <v>6045</v>
      </c>
      <c r="O389" s="28">
        <v>12815</v>
      </c>
      <c r="P389" s="28">
        <v>41639</v>
      </c>
      <c r="Q389" s="28">
        <v>10674</v>
      </c>
    </row>
    <row r="390" spans="1:17" ht="13.8" x14ac:dyDescent="0.3">
      <c r="A390" s="17">
        <v>45689</v>
      </c>
      <c r="B390" s="28">
        <v>288187</v>
      </c>
      <c r="C390" s="28">
        <v>76563</v>
      </c>
      <c r="D390" s="28">
        <v>54259</v>
      </c>
      <c r="E390" s="28">
        <v>48807</v>
      </c>
      <c r="F390" s="28">
        <v>78547</v>
      </c>
      <c r="G390" s="28"/>
      <c r="H390" s="28">
        <v>12451</v>
      </c>
      <c r="I390" s="28"/>
      <c r="J390" s="28">
        <v>34925</v>
      </c>
      <c r="K390" s="28">
        <v>41639</v>
      </c>
      <c r="L390" s="28">
        <v>4696</v>
      </c>
      <c r="M390" s="28">
        <v>12679</v>
      </c>
      <c r="N390" s="28">
        <v>5489</v>
      </c>
      <c r="O390" s="28">
        <v>11128</v>
      </c>
      <c r="P390" s="28">
        <v>20363</v>
      </c>
      <c r="Q390" s="28">
        <v>10608</v>
      </c>
    </row>
    <row r="391" spans="1:17" ht="13.8" x14ac:dyDescent="0.3">
      <c r="A391" s="17">
        <v>45717</v>
      </c>
      <c r="B391" s="28">
        <v>342603</v>
      </c>
      <c r="C391" s="28">
        <v>83649</v>
      </c>
      <c r="D391" s="28">
        <v>83722</v>
      </c>
      <c r="E391" s="28">
        <v>76697</v>
      </c>
      <c r="F391" s="28">
        <v>85105</v>
      </c>
      <c r="G391" s="28"/>
      <c r="H391" s="28">
        <v>14926</v>
      </c>
      <c r="I391" s="28"/>
      <c r="J391" s="28">
        <v>35668</v>
      </c>
      <c r="K391" s="28">
        <v>47982</v>
      </c>
      <c r="L391" s="28">
        <v>7798</v>
      </c>
      <c r="M391" s="28">
        <v>15654</v>
      </c>
      <c r="N391" s="28">
        <v>7039</v>
      </c>
      <c r="O391" s="28">
        <v>13459</v>
      </c>
      <c r="P391" s="28">
        <v>29384</v>
      </c>
      <c r="Q391" s="28">
        <v>12136</v>
      </c>
    </row>
    <row r="392" spans="1:17" ht="13.8" x14ac:dyDescent="0.3">
      <c r="A392" s="17">
        <v>45748</v>
      </c>
      <c r="B392" s="28">
        <v>277994</v>
      </c>
      <c r="C392" s="28">
        <v>71306</v>
      </c>
      <c r="D392" s="28">
        <v>54429</v>
      </c>
      <c r="E392" s="28">
        <v>48551</v>
      </c>
      <c r="F392" s="28">
        <v>78577</v>
      </c>
      <c r="G392" s="28"/>
      <c r="H392" s="28">
        <v>14894</v>
      </c>
      <c r="I392" s="28"/>
      <c r="J392" s="28">
        <v>29438</v>
      </c>
      <c r="K392" s="28">
        <v>41869</v>
      </c>
      <c r="L392" s="28">
        <v>6547</v>
      </c>
      <c r="M392" s="28">
        <v>13169</v>
      </c>
      <c r="N392" s="28">
        <v>4875</v>
      </c>
      <c r="O392" s="28">
        <v>13546</v>
      </c>
      <c r="P392" s="28">
        <v>25378</v>
      </c>
      <c r="Q392" s="28">
        <v>9849</v>
      </c>
    </row>
    <row r="393" spans="1:17" ht="13.8" x14ac:dyDescent="0.3">
      <c r="A393" s="17">
        <v>45778</v>
      </c>
      <c r="B393" s="28">
        <v>278466</v>
      </c>
      <c r="C393" s="28">
        <v>76510</v>
      </c>
      <c r="D393" s="28">
        <v>56582</v>
      </c>
      <c r="E393" s="28">
        <v>50492</v>
      </c>
      <c r="F393" s="28">
        <v>74943</v>
      </c>
      <c r="G393" s="28"/>
      <c r="H393" s="28">
        <v>14945</v>
      </c>
      <c r="I393" s="28"/>
      <c r="J393" s="28">
        <v>30168</v>
      </c>
      <c r="K393" s="28">
        <v>46342</v>
      </c>
      <c r="L393" s="28">
        <v>5157</v>
      </c>
      <c r="M393" s="28">
        <v>13300</v>
      </c>
      <c r="N393" s="28">
        <v>4779</v>
      </c>
      <c r="O393" s="28">
        <v>12010</v>
      </c>
      <c r="P393" s="28">
        <v>20494</v>
      </c>
      <c r="Q393" s="28">
        <v>11463</v>
      </c>
    </row>
    <row r="394" spans="1:17" ht="13.8" x14ac:dyDescent="0.3">
      <c r="A394" s="17">
        <v>45809</v>
      </c>
      <c r="B394" s="28">
        <v>267567</v>
      </c>
      <c r="C394" s="28">
        <v>74560</v>
      </c>
      <c r="D394" s="28">
        <v>45726</v>
      </c>
      <c r="E394" s="28">
        <v>39701</v>
      </c>
      <c r="F394" s="28">
        <v>74148</v>
      </c>
      <c r="G394" s="28"/>
      <c r="H394" s="28">
        <v>13793</v>
      </c>
      <c r="I394" s="28"/>
      <c r="J394" s="28">
        <v>29688</v>
      </c>
      <c r="K394" s="28">
        <v>44873</v>
      </c>
      <c r="L394" s="28">
        <v>4820</v>
      </c>
      <c r="M394" s="28">
        <v>11083</v>
      </c>
      <c r="N394" s="28">
        <v>5210</v>
      </c>
      <c r="O394" s="28">
        <v>11956</v>
      </c>
      <c r="P394" s="28">
        <v>18949</v>
      </c>
      <c r="Q394" s="28">
        <v>11392</v>
      </c>
    </row>
    <row r="395" spans="1:17" ht="13.8" x14ac:dyDescent="0.3">
      <c r="A395" s="17">
        <v>45839</v>
      </c>
      <c r="B395" s="28">
        <v>294337</v>
      </c>
      <c r="C395" s="28">
        <v>77538</v>
      </c>
      <c r="D395" s="28">
        <v>46927</v>
      </c>
      <c r="E395" s="28">
        <v>41138</v>
      </c>
      <c r="F395" s="28">
        <v>86555</v>
      </c>
      <c r="G395" s="28"/>
      <c r="H395" s="28">
        <v>14673</v>
      </c>
      <c r="I395" s="28"/>
      <c r="J395" s="28">
        <v>32172</v>
      </c>
      <c r="K395" s="28">
        <v>45366</v>
      </c>
      <c r="L395" s="28">
        <v>5587</v>
      </c>
      <c r="M395" s="28">
        <v>12827</v>
      </c>
      <c r="N395" s="28">
        <v>5586</v>
      </c>
      <c r="O395" s="28">
        <v>12481</v>
      </c>
      <c r="P395" s="28">
        <v>26411</v>
      </c>
      <c r="Q395" s="28">
        <v>11115</v>
      </c>
    </row>
    <row r="396" spans="1:17" ht="13.8" x14ac:dyDescent="0.3">
      <c r="A396" s="17">
        <v>45870</v>
      </c>
      <c r="B396" s="28">
        <v>264846</v>
      </c>
      <c r="C396" s="28">
        <v>74550</v>
      </c>
      <c r="D396" s="28">
        <v>42279</v>
      </c>
      <c r="E396" s="28">
        <v>37219</v>
      </c>
      <c r="F396" s="28">
        <v>78370</v>
      </c>
      <c r="G396" s="28"/>
      <c r="H396" s="28">
        <v>12524</v>
      </c>
      <c r="I396" s="28"/>
      <c r="J396" s="28">
        <v>29404</v>
      </c>
      <c r="K396" s="28">
        <v>45146</v>
      </c>
      <c r="L396" s="28">
        <v>4654</v>
      </c>
      <c r="M396" s="28">
        <v>11146</v>
      </c>
      <c r="N396" s="28">
        <v>5202</v>
      </c>
      <c r="O396" s="28">
        <v>11994</v>
      </c>
      <c r="P396" s="28">
        <v>25133</v>
      </c>
      <c r="Q396" s="28">
        <v>10162</v>
      </c>
    </row>
    <row r="397" spans="1:17" ht="13.8" x14ac:dyDescent="0.3">
      <c r="A397" s="17">
        <v>45901</v>
      </c>
      <c r="B397" s="28">
        <v>278337</v>
      </c>
      <c r="C397" s="28">
        <v>76484</v>
      </c>
      <c r="D397" s="28">
        <v>55397</v>
      </c>
      <c r="E397" s="28">
        <v>50275</v>
      </c>
      <c r="F397" s="28">
        <v>74225</v>
      </c>
      <c r="G397" s="28"/>
      <c r="H397" s="28">
        <v>12430</v>
      </c>
      <c r="I397" s="28"/>
      <c r="J397" s="28">
        <v>31905</v>
      </c>
      <c r="K397" s="28">
        <v>44578</v>
      </c>
      <c r="L397" s="28">
        <v>4667</v>
      </c>
      <c r="M397" s="28">
        <v>11742</v>
      </c>
      <c r="N397" s="28">
        <v>5116</v>
      </c>
      <c r="O397" s="28">
        <v>10573</v>
      </c>
      <c r="P397" s="28">
        <v>23415</v>
      </c>
      <c r="Q397" s="28">
        <v>9753</v>
      </c>
    </row>
    <row r="398" spans="1:17" ht="13.8" x14ac:dyDescent="0.3">
      <c r="A398" s="17">
        <v>45931</v>
      </c>
      <c r="B398" s="28">
        <v>276268</v>
      </c>
      <c r="C398" s="28">
        <v>79645</v>
      </c>
      <c r="D398" s="28">
        <v>44196</v>
      </c>
      <c r="E398" s="28">
        <v>39054</v>
      </c>
      <c r="F398" s="28">
        <v>81287</v>
      </c>
      <c r="G398" s="28"/>
      <c r="H398" s="28">
        <v>12665</v>
      </c>
      <c r="I398" s="28"/>
      <c r="J398" s="28">
        <v>31121</v>
      </c>
      <c r="K398" s="28">
        <v>48524</v>
      </c>
      <c r="L398" s="28">
        <v>5997</v>
      </c>
      <c r="M398" s="28">
        <v>12083</v>
      </c>
      <c r="N398" s="28">
        <v>5030</v>
      </c>
      <c r="O398" s="28">
        <v>11994</v>
      </c>
      <c r="P398" s="28">
        <v>23887</v>
      </c>
      <c r="Q398" s="28">
        <v>9101</v>
      </c>
    </row>
    <row r="399" spans="1:17" ht="13.8" x14ac:dyDescent="0.3">
      <c r="A399" s="17">
        <v>45962</v>
      </c>
      <c r="B399" s="28">
        <v>262328</v>
      </c>
      <c r="C399" s="28">
        <v>72876</v>
      </c>
      <c r="D399" s="28">
        <v>47339</v>
      </c>
      <c r="E399" s="28">
        <v>42212</v>
      </c>
      <c r="F399" s="28">
        <v>77735</v>
      </c>
      <c r="G399" s="28"/>
      <c r="H399" s="28">
        <v>11391</v>
      </c>
      <c r="I399" s="28"/>
      <c r="J399" s="28">
        <v>28360</v>
      </c>
      <c r="K399" s="28">
        <v>44516</v>
      </c>
      <c r="L399" s="28">
        <v>6842</v>
      </c>
      <c r="M399" s="28">
        <v>13487</v>
      </c>
      <c r="N399" s="28">
        <v>4830</v>
      </c>
      <c r="O399" s="28">
        <v>11815</v>
      </c>
      <c r="P399" s="28">
        <v>20951</v>
      </c>
      <c r="Q399" s="28">
        <v>8728</v>
      </c>
    </row>
    <row r="400" spans="1:17" ht="13.8" x14ac:dyDescent="0.3">
      <c r="A400" s="17">
        <v>45992</v>
      </c>
      <c r="B400" s="28">
        <v>283721</v>
      </c>
      <c r="C400" s="28">
        <v>74135</v>
      </c>
      <c r="D400" s="28">
        <v>47922</v>
      </c>
      <c r="E400" s="28">
        <v>42199</v>
      </c>
      <c r="F400" s="28">
        <v>85451</v>
      </c>
      <c r="G400" s="28"/>
      <c r="H400" s="28">
        <v>14667</v>
      </c>
      <c r="I400" s="28"/>
      <c r="J400" s="28">
        <v>31774</v>
      </c>
      <c r="K400" s="28">
        <v>42360</v>
      </c>
      <c r="L400" s="28">
        <v>6401</v>
      </c>
      <c r="M400" s="28">
        <v>15278</v>
      </c>
      <c r="N400" s="28">
        <v>5586</v>
      </c>
      <c r="O400" s="28">
        <v>12178</v>
      </c>
      <c r="P400" s="28">
        <v>21104</v>
      </c>
      <c r="Q400" s="28">
        <v>11837</v>
      </c>
    </row>
    <row r="401" spans="1:17" ht="13.8" x14ac:dyDescent="0.3">
      <c r="A401" s="17">
        <v>46023</v>
      </c>
      <c r="B401" s="28">
        <v>262486</v>
      </c>
      <c r="C401" s="28">
        <v>70848</v>
      </c>
      <c r="D401" s="28">
        <v>38004</v>
      </c>
      <c r="E401" s="28">
        <v>33479</v>
      </c>
      <c r="F401" s="28">
        <v>79803</v>
      </c>
      <c r="G401" s="28"/>
      <c r="H401" s="28">
        <v>13552</v>
      </c>
      <c r="I401" s="28"/>
      <c r="J401" s="28">
        <v>28331</v>
      </c>
      <c r="K401" s="28">
        <v>42518</v>
      </c>
      <c r="L401" s="28">
        <v>4650</v>
      </c>
      <c r="M401" s="28">
        <v>10457</v>
      </c>
      <c r="N401" s="28">
        <v>4870</v>
      </c>
      <c r="O401" s="28">
        <v>11044</v>
      </c>
      <c r="P401" s="28">
        <v>21058</v>
      </c>
      <c r="Q401" s="28">
        <v>11642</v>
      </c>
    </row>
    <row r="402" spans="1:17" ht="13.8" x14ac:dyDescent="0.3">
      <c r="A402" s="17">
        <v>46054</v>
      </c>
      <c r="B402" s="28">
        <v>255279</v>
      </c>
      <c r="C402" s="28">
        <v>73483</v>
      </c>
      <c r="D402" s="28">
        <v>37778</v>
      </c>
      <c r="E402" s="28">
        <v>33137</v>
      </c>
      <c r="F402" s="28">
        <v>75806</v>
      </c>
      <c r="G402" s="28"/>
      <c r="H402" s="28">
        <v>13140</v>
      </c>
      <c r="I402" s="28"/>
      <c r="J402" s="28">
        <v>29172</v>
      </c>
      <c r="K402" s="28">
        <v>44311</v>
      </c>
      <c r="L402" s="28">
        <v>5627</v>
      </c>
      <c r="M402" s="28">
        <v>9558</v>
      </c>
      <c r="N402" s="28">
        <v>5022</v>
      </c>
      <c r="O402" s="28">
        <v>10466</v>
      </c>
      <c r="P402" s="28">
        <v>18956</v>
      </c>
      <c r="Q402" s="28">
        <v>11412</v>
      </c>
    </row>
    <row r="403" spans="1:17" ht="13.8" x14ac:dyDescent="0.3">
      <c r="A403" s="17">
        <v>46082</v>
      </c>
      <c r="B403" s="28">
        <v>304488</v>
      </c>
      <c r="C403" s="28">
        <v>85292</v>
      </c>
      <c r="D403" s="28">
        <v>48745</v>
      </c>
      <c r="E403" s="28">
        <v>42585</v>
      </c>
      <c r="F403" s="28">
        <v>87680</v>
      </c>
      <c r="G403" s="28"/>
      <c r="H403" s="28">
        <v>15016</v>
      </c>
      <c r="I403" s="28"/>
      <c r="J403" s="28">
        <v>34089</v>
      </c>
      <c r="K403" s="28">
        <v>51203</v>
      </c>
      <c r="L403" s="28">
        <v>6515</v>
      </c>
      <c r="M403" s="28">
        <v>13546</v>
      </c>
      <c r="N403" s="28">
        <v>5986</v>
      </c>
      <c r="O403" s="28">
        <v>12583</v>
      </c>
      <c r="P403" s="28">
        <v>20859</v>
      </c>
      <c r="Q403" s="28">
        <v>12853</v>
      </c>
    </row>
    <row r="404" spans="1:17" ht="13.8" x14ac:dyDescent="0.3">
      <c r="A404" s="17">
        <v>46113</v>
      </c>
      <c r="B404" s="28">
        <v>302627</v>
      </c>
      <c r="C404" s="28">
        <v>85720</v>
      </c>
      <c r="D404" s="28">
        <v>48929</v>
      </c>
      <c r="E404" s="28">
        <v>43093</v>
      </c>
      <c r="F404" s="28">
        <v>86818</v>
      </c>
      <c r="G404" s="28"/>
      <c r="H404" s="28">
        <v>14158</v>
      </c>
      <c r="I404" s="28"/>
      <c r="J404" s="28">
        <v>35028</v>
      </c>
      <c r="K404" s="28">
        <v>50692</v>
      </c>
      <c r="L404" s="28">
        <v>6903</v>
      </c>
      <c r="M404" s="28">
        <v>13857</v>
      </c>
      <c r="N404" s="28">
        <v>5304</v>
      </c>
      <c r="O404" s="28">
        <v>12940</v>
      </c>
      <c r="P404" s="28">
        <v>19789</v>
      </c>
      <c r="Q404" s="28">
        <v>13564</v>
      </c>
    </row>
    <row r="405" spans="1:17" ht="13.8" x14ac:dyDescent="0.3">
      <c r="A405" s="17">
        <v>46143</v>
      </c>
      <c r="B405" s="28">
        <v>314339</v>
      </c>
      <c r="C405" s="28">
        <v>90517</v>
      </c>
      <c r="D405" s="28">
        <v>49219</v>
      </c>
      <c r="E405" s="28">
        <v>43158</v>
      </c>
      <c r="F405" s="28">
        <v>91275</v>
      </c>
      <c r="G405" s="28"/>
      <c r="H405" s="28">
        <v>15588</v>
      </c>
      <c r="I405" s="28"/>
      <c r="J405" s="28">
        <v>36337</v>
      </c>
      <c r="K405" s="28">
        <v>54180</v>
      </c>
      <c r="L405" s="28">
        <v>5138</v>
      </c>
      <c r="M405" s="28">
        <v>13404</v>
      </c>
      <c r="N405" s="28">
        <v>5894</v>
      </c>
      <c r="O405" s="28">
        <v>11760</v>
      </c>
      <c r="P405" s="28">
        <v>23508</v>
      </c>
      <c r="Q405" s="28">
        <v>13301</v>
      </c>
    </row>
    <row r="406" spans="1:17" ht="13.8" x14ac:dyDescent="0.3">
      <c r="A406" s="17">
        <v>46174</v>
      </c>
      <c r="B406" s="28">
        <v>319770</v>
      </c>
      <c r="C406" s="28">
        <v>92471</v>
      </c>
      <c r="D406" s="28">
        <v>48980</v>
      </c>
      <c r="E406" s="28">
        <v>42845</v>
      </c>
      <c r="F406" s="28">
        <v>91725</v>
      </c>
      <c r="G406" s="28"/>
      <c r="H406" s="28">
        <v>15643</v>
      </c>
      <c r="I406" s="28"/>
      <c r="J406" s="28">
        <v>37217</v>
      </c>
      <c r="K406" s="28">
        <v>55255</v>
      </c>
      <c r="L406" s="28">
        <v>5755</v>
      </c>
      <c r="M406" s="28">
        <v>13580</v>
      </c>
      <c r="N406" s="28">
        <v>5853</v>
      </c>
      <c r="O406" s="28">
        <v>12713</v>
      </c>
      <c r="P406" s="28">
        <v>25150</v>
      </c>
      <c r="Q406" s="28">
        <v>15396</v>
      </c>
    </row>
    <row r="407" spans="1:17" ht="13.8" x14ac:dyDescent="0.3">
      <c r="A407" s="17">
        <v>46204</v>
      </c>
      <c r="B407" s="28">
        <v>335008</v>
      </c>
      <c r="C407" s="28">
        <v>94041</v>
      </c>
      <c r="D407" s="28">
        <v>47622</v>
      </c>
      <c r="E407" s="28">
        <v>41910</v>
      </c>
      <c r="F407" s="28">
        <v>101436</v>
      </c>
      <c r="G407" s="28"/>
      <c r="H407" s="28">
        <v>15920</v>
      </c>
      <c r="I407" s="28"/>
      <c r="J407" s="28">
        <v>33491</v>
      </c>
      <c r="K407" s="28">
        <v>60550</v>
      </c>
      <c r="L407" s="28">
        <v>5527</v>
      </c>
      <c r="M407" s="28">
        <v>13180</v>
      </c>
      <c r="N407" s="28">
        <v>5669</v>
      </c>
      <c r="O407" s="28">
        <v>13018</v>
      </c>
      <c r="P407" s="28">
        <v>27071</v>
      </c>
      <c r="Q407" s="28">
        <v>16704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9"/>
  <sheetViews>
    <sheetView showGridLines="0" zoomScale="76" workbookViewId="0">
      <pane xSplit="1" ySplit="4" topLeftCell="B386" activePane="bottomRight" state="frozen"/>
      <selection pane="topRight" activeCell="B1" sqref="B1"/>
      <selection pane="bottomLeft" activeCell="A4" sqref="A4"/>
      <selection pane="bottomRight" activeCell="B419" sqref="B419"/>
    </sheetView>
  </sheetViews>
  <sheetFormatPr defaultColWidth="9.109375" defaultRowHeight="13.8" x14ac:dyDescent="0.3"/>
  <cols>
    <col min="1" max="1" width="18.33203125" style="2" customWidth="1"/>
    <col min="2" max="2" width="21.109375" style="2" customWidth="1"/>
    <col min="3" max="3" width="19.5546875" style="2" customWidth="1"/>
    <col min="4" max="5" width="23.109375" style="2" customWidth="1"/>
    <col min="6" max="6" width="16.5546875" style="2" customWidth="1"/>
    <col min="7" max="7" width="23.109375" style="2" customWidth="1"/>
    <col min="8" max="16384" width="9.109375" style="2"/>
  </cols>
  <sheetData>
    <row r="1" spans="1:7" x14ac:dyDescent="0.3">
      <c r="A1" s="34" t="s">
        <v>44</v>
      </c>
      <c r="B1" s="34"/>
      <c r="C1" s="34"/>
      <c r="D1" s="34"/>
      <c r="E1" s="1"/>
      <c r="F1" s="1"/>
      <c r="G1" s="1"/>
    </row>
    <row r="2" spans="1:7" x14ac:dyDescent="0.3">
      <c r="A2" s="34" t="s">
        <v>6</v>
      </c>
      <c r="B2" s="34"/>
      <c r="C2" s="34"/>
      <c r="D2" s="34"/>
      <c r="E2" s="1"/>
      <c r="F2" s="1"/>
      <c r="G2" s="1"/>
    </row>
    <row r="3" spans="1:7" x14ac:dyDescent="0.3">
      <c r="A3" s="21" t="s">
        <v>9</v>
      </c>
      <c r="B3" s="22"/>
      <c r="C3" s="21"/>
      <c r="D3" s="21"/>
      <c r="E3" s="1"/>
      <c r="F3" s="1"/>
      <c r="G3" s="1"/>
    </row>
    <row r="4" spans="1:7" s="3" customFormat="1" ht="27.6" x14ac:dyDescent="0.3">
      <c r="A4" s="4" t="s">
        <v>0</v>
      </c>
      <c r="B4" s="4" t="s">
        <v>43</v>
      </c>
      <c r="C4" s="4" t="s">
        <v>42</v>
      </c>
      <c r="D4" s="4" t="s">
        <v>1</v>
      </c>
      <c r="E4" s="4" t="s">
        <v>5</v>
      </c>
      <c r="F4" s="4" t="s">
        <v>36</v>
      </c>
      <c r="G4" s="30" t="s">
        <v>37</v>
      </c>
    </row>
    <row r="5" spans="1:7" x14ac:dyDescent="0.3">
      <c r="A5" s="5">
        <v>33604</v>
      </c>
      <c r="B5" s="11" t="s">
        <v>33</v>
      </c>
      <c r="C5" s="11">
        <v>4.9260000000000002</v>
      </c>
      <c r="D5" s="11">
        <v>-2.0259999999999998</v>
      </c>
      <c r="E5" s="10" t="s">
        <v>33</v>
      </c>
      <c r="F5" s="20"/>
      <c r="G5" s="31"/>
    </row>
    <row r="6" spans="1:7" x14ac:dyDescent="0.3">
      <c r="A6" s="5">
        <v>33635</v>
      </c>
      <c r="B6" s="11">
        <v>-5.593</v>
      </c>
      <c r="C6" s="11">
        <v>4.7620000000000005</v>
      </c>
      <c r="D6" s="11">
        <v>-0.83099999999999996</v>
      </c>
      <c r="E6" s="10" t="s">
        <v>33</v>
      </c>
      <c r="F6" s="20"/>
      <c r="G6" s="31"/>
    </row>
    <row r="7" spans="1:7" x14ac:dyDescent="0.3">
      <c r="A7" s="5">
        <v>33664</v>
      </c>
      <c r="B7" s="11">
        <v>-7.3550000000000004</v>
      </c>
      <c r="C7" s="11">
        <v>4.7140000000000004</v>
      </c>
      <c r="D7" s="11">
        <v>-2.641</v>
      </c>
      <c r="E7" s="10" t="s">
        <v>33</v>
      </c>
      <c r="F7" s="20"/>
      <c r="G7" s="31"/>
    </row>
    <row r="8" spans="1:7" x14ac:dyDescent="0.3">
      <c r="A8" s="5">
        <v>33695</v>
      </c>
      <c r="B8" s="11">
        <v>-8.2840000000000007</v>
      </c>
      <c r="C8" s="11">
        <v>5.1749999999999998</v>
      </c>
      <c r="D8" s="11">
        <v>-3.109</v>
      </c>
      <c r="E8" s="10" t="s">
        <v>33</v>
      </c>
      <c r="F8" s="20"/>
      <c r="G8" s="31"/>
    </row>
    <row r="9" spans="1:7" x14ac:dyDescent="0.3">
      <c r="A9" s="5">
        <v>33725</v>
      </c>
      <c r="B9" s="11">
        <v>-8.7200000000000006</v>
      </c>
      <c r="C9" s="11">
        <v>4.8010000000000002</v>
      </c>
      <c r="D9" s="11">
        <v>-3.919</v>
      </c>
      <c r="E9" s="10" t="s">
        <v>33</v>
      </c>
      <c r="F9" s="20"/>
      <c r="G9" s="31"/>
    </row>
    <row r="10" spans="1:7" x14ac:dyDescent="0.3">
      <c r="A10" s="5">
        <v>33756</v>
      </c>
      <c r="B10" s="11">
        <v>-7.5380000000000003</v>
      </c>
      <c r="C10" s="11">
        <v>4.7140000000000004</v>
      </c>
      <c r="D10" s="11">
        <v>-2.8239999999999998</v>
      </c>
      <c r="E10" s="10" t="s">
        <v>33</v>
      </c>
      <c r="F10" s="20"/>
      <c r="G10" s="31"/>
    </row>
    <row r="11" spans="1:7" x14ac:dyDescent="0.3">
      <c r="A11" s="5">
        <v>33786</v>
      </c>
      <c r="B11" s="11">
        <v>-7.4329999999999998</v>
      </c>
      <c r="C11" s="11">
        <v>4.6520000000000001</v>
      </c>
      <c r="D11" s="11">
        <v>-2.7810000000000001</v>
      </c>
      <c r="E11" s="10" t="s">
        <v>33</v>
      </c>
      <c r="F11" s="20"/>
      <c r="G11" s="31"/>
    </row>
    <row r="12" spans="1:7" x14ac:dyDescent="0.3">
      <c r="A12" s="5">
        <v>33817</v>
      </c>
      <c r="B12" s="11">
        <v>-9.3170000000000002</v>
      </c>
      <c r="C12" s="11">
        <v>4.8620000000000001</v>
      </c>
      <c r="D12" s="11">
        <v>-4.4550000000000001</v>
      </c>
      <c r="E12" s="10" t="s">
        <v>33</v>
      </c>
      <c r="F12" s="20"/>
      <c r="G12" s="31"/>
    </row>
    <row r="13" spans="1:7" x14ac:dyDescent="0.3">
      <c r="A13" s="5">
        <v>33848</v>
      </c>
      <c r="B13" s="11">
        <v>-8.4510000000000005</v>
      </c>
      <c r="C13" s="11">
        <v>4.9210000000000003</v>
      </c>
      <c r="D13" s="11">
        <v>-3.5300000000000002</v>
      </c>
      <c r="E13" s="10" t="s">
        <v>33</v>
      </c>
      <c r="F13" s="20"/>
      <c r="G13" s="31"/>
    </row>
    <row r="14" spans="1:7" x14ac:dyDescent="0.3">
      <c r="A14" s="5">
        <v>33878</v>
      </c>
      <c r="B14" s="11">
        <v>-8.3539999999999992</v>
      </c>
      <c r="C14" s="11">
        <v>4.8339999999999996</v>
      </c>
      <c r="D14" s="11">
        <v>-3.52</v>
      </c>
      <c r="E14" s="10" t="s">
        <v>33</v>
      </c>
      <c r="F14" s="20"/>
      <c r="G14" s="31"/>
    </row>
    <row r="15" spans="1:7" x14ac:dyDescent="0.3">
      <c r="A15" s="5">
        <v>33909</v>
      </c>
      <c r="B15" s="11">
        <v>-8.7140000000000004</v>
      </c>
      <c r="C15" s="11">
        <v>4.7460000000000004</v>
      </c>
      <c r="D15" s="11">
        <v>-3.968</v>
      </c>
      <c r="E15" s="10" t="s">
        <v>33</v>
      </c>
      <c r="F15" s="20"/>
      <c r="G15" s="31"/>
    </row>
    <row r="16" spans="1:7" x14ac:dyDescent="0.3">
      <c r="A16" s="5">
        <v>33939</v>
      </c>
      <c r="B16" s="11">
        <v>-10.185</v>
      </c>
      <c r="C16" s="11">
        <v>4.5819999999999999</v>
      </c>
      <c r="D16" s="11">
        <v>-5.6029999999999998</v>
      </c>
      <c r="E16" s="10" t="s">
        <v>33</v>
      </c>
      <c r="F16" s="20"/>
      <c r="G16" s="31"/>
    </row>
    <row r="17" spans="1:7" x14ac:dyDescent="0.3">
      <c r="A17" s="5">
        <v>33970</v>
      </c>
      <c r="B17" s="11">
        <v>-9.0009999999999994</v>
      </c>
      <c r="C17" s="11">
        <v>5.13</v>
      </c>
      <c r="D17" s="11">
        <v>-3.871</v>
      </c>
      <c r="E17" s="10" t="s">
        <v>33</v>
      </c>
      <c r="F17" s="20">
        <v>-1.7164999999999999</v>
      </c>
      <c r="G17" s="31">
        <f t="shared" ref="G17:G80" si="0">D17-F17</f>
        <v>-2.1545000000000001</v>
      </c>
    </row>
    <row r="18" spans="1:7" x14ac:dyDescent="0.3">
      <c r="A18" s="5">
        <v>34001</v>
      </c>
      <c r="B18" s="11">
        <v>-9.1669999999999998</v>
      </c>
      <c r="C18" s="11">
        <v>5.5709999999999997</v>
      </c>
      <c r="D18" s="11">
        <v>-3.5960000000000001</v>
      </c>
      <c r="E18" s="10" t="s">
        <v>33</v>
      </c>
      <c r="F18" s="20">
        <v>-1.1786000000000001</v>
      </c>
      <c r="G18" s="31">
        <f t="shared" si="0"/>
        <v>-2.4173999999999998</v>
      </c>
    </row>
    <row r="19" spans="1:7" x14ac:dyDescent="0.3">
      <c r="A19" s="5">
        <v>34029</v>
      </c>
      <c r="B19" s="11">
        <v>-12.064</v>
      </c>
      <c r="C19" s="11">
        <v>5.2869999999999999</v>
      </c>
      <c r="D19" s="11">
        <v>-6.7770000000000001</v>
      </c>
      <c r="E19" s="10" t="s">
        <v>33</v>
      </c>
      <c r="F19" s="20">
        <v>-1.4616</v>
      </c>
      <c r="G19" s="31">
        <f t="shared" si="0"/>
        <v>-5.3154000000000003</v>
      </c>
    </row>
    <row r="20" spans="1:7" x14ac:dyDescent="0.3">
      <c r="A20" s="5">
        <v>34060</v>
      </c>
      <c r="B20" s="11">
        <v>-11.673999999999999</v>
      </c>
      <c r="C20" s="11">
        <v>5.2290000000000001</v>
      </c>
      <c r="D20" s="11">
        <v>-6.4450000000000003</v>
      </c>
      <c r="E20" s="10" t="s">
        <v>33</v>
      </c>
      <c r="F20" s="20">
        <v>-1.4979</v>
      </c>
      <c r="G20" s="31">
        <f t="shared" si="0"/>
        <v>-4.9471000000000007</v>
      </c>
    </row>
    <row r="21" spans="1:7" x14ac:dyDescent="0.3">
      <c r="A21" s="5">
        <v>34090</v>
      </c>
      <c r="B21" s="11">
        <v>-9.6820000000000004</v>
      </c>
      <c r="C21" s="11">
        <v>5.3129999999999997</v>
      </c>
      <c r="D21" s="11">
        <v>-4.3689999999999998</v>
      </c>
      <c r="E21" s="10" t="s">
        <v>33</v>
      </c>
      <c r="F21" s="20">
        <v>-1.7901000000000002</v>
      </c>
      <c r="G21" s="31">
        <f t="shared" si="0"/>
        <v>-2.5788999999999995</v>
      </c>
    </row>
    <row r="22" spans="1:7" x14ac:dyDescent="0.3">
      <c r="A22" s="5">
        <v>34121</v>
      </c>
      <c r="B22" s="11">
        <v>-12.186999999999999</v>
      </c>
      <c r="C22" s="11">
        <v>5.258</v>
      </c>
      <c r="D22" s="11">
        <v>-6.9290000000000003</v>
      </c>
      <c r="E22" s="10" t="s">
        <v>33</v>
      </c>
      <c r="F22" s="20">
        <v>-1.9993999999999998</v>
      </c>
      <c r="G22" s="31">
        <f t="shared" si="0"/>
        <v>-4.9296000000000006</v>
      </c>
    </row>
    <row r="23" spans="1:7" x14ac:dyDescent="0.3">
      <c r="A23" s="5">
        <v>34151</v>
      </c>
      <c r="B23" s="11">
        <v>-11.681000000000001</v>
      </c>
      <c r="C23" s="11">
        <v>5.2990000000000004</v>
      </c>
      <c r="D23" s="11">
        <v>-6.3819999999999997</v>
      </c>
      <c r="E23" s="10" t="s">
        <v>33</v>
      </c>
      <c r="F23" s="20">
        <v>-2.2694999999999999</v>
      </c>
      <c r="G23" s="31">
        <f t="shared" si="0"/>
        <v>-4.1124999999999998</v>
      </c>
    </row>
    <row r="24" spans="1:7" x14ac:dyDescent="0.3">
      <c r="A24" s="5">
        <v>34182</v>
      </c>
      <c r="B24" s="11">
        <v>-11.02</v>
      </c>
      <c r="C24" s="11">
        <v>5.4390000000000001</v>
      </c>
      <c r="D24" s="11">
        <v>-5.5809999999999995</v>
      </c>
      <c r="E24" s="10" t="s">
        <v>33</v>
      </c>
      <c r="F24" s="20">
        <v>-2.4568000000000003</v>
      </c>
      <c r="G24" s="31">
        <f t="shared" si="0"/>
        <v>-3.1241999999999992</v>
      </c>
    </row>
    <row r="25" spans="1:7" x14ac:dyDescent="0.3">
      <c r="A25" s="5">
        <v>34213</v>
      </c>
      <c r="B25" s="11">
        <v>-12.08</v>
      </c>
      <c r="C25" s="11">
        <v>5.0490000000000004</v>
      </c>
      <c r="D25" s="11">
        <v>-7.0309999999999997</v>
      </c>
      <c r="E25" s="10" t="s">
        <v>33</v>
      </c>
      <c r="F25" s="20">
        <v>-2.5024999999999999</v>
      </c>
      <c r="G25" s="31">
        <f t="shared" si="0"/>
        <v>-4.5284999999999993</v>
      </c>
    </row>
    <row r="26" spans="1:7" x14ac:dyDescent="0.3">
      <c r="A26" s="5">
        <v>34243</v>
      </c>
      <c r="B26" s="11">
        <v>-11.775</v>
      </c>
      <c r="C26" s="11">
        <v>5.181</v>
      </c>
      <c r="D26" s="11">
        <v>-6.5940000000000003</v>
      </c>
      <c r="E26" s="10" t="s">
        <v>33</v>
      </c>
      <c r="F26" s="20">
        <v>-2.6538000000000004</v>
      </c>
      <c r="G26" s="31">
        <f t="shared" si="0"/>
        <v>-3.9401999999999999</v>
      </c>
    </row>
    <row r="27" spans="1:7" x14ac:dyDescent="0.3">
      <c r="A27" s="5">
        <v>34274</v>
      </c>
      <c r="B27" s="11">
        <v>-11.446999999999999</v>
      </c>
      <c r="C27" s="11">
        <v>4.431</v>
      </c>
      <c r="D27" s="11">
        <v>-7.016</v>
      </c>
      <c r="E27" s="10" t="s">
        <v>33</v>
      </c>
      <c r="F27" s="20">
        <v>-2.1178000000000003</v>
      </c>
      <c r="G27" s="31">
        <f t="shared" si="0"/>
        <v>-4.8981999999999992</v>
      </c>
    </row>
    <row r="28" spans="1:7" x14ac:dyDescent="0.3">
      <c r="A28" s="5">
        <v>34304</v>
      </c>
      <c r="B28" s="11">
        <v>-10.673</v>
      </c>
      <c r="C28" s="11">
        <v>4.9539999999999997</v>
      </c>
      <c r="D28" s="11">
        <v>-5.7190000000000003</v>
      </c>
      <c r="E28" s="10" t="s">
        <v>33</v>
      </c>
      <c r="F28" s="20">
        <v>-1.2821</v>
      </c>
      <c r="G28" s="31">
        <f t="shared" si="0"/>
        <v>-4.4369000000000005</v>
      </c>
    </row>
    <row r="29" spans="1:7" x14ac:dyDescent="0.3">
      <c r="A29" s="5">
        <v>34335</v>
      </c>
      <c r="B29" s="11">
        <v>-11.042999999999999</v>
      </c>
      <c r="C29" s="11">
        <v>4.8360000000000003</v>
      </c>
      <c r="D29" s="11">
        <v>-6.2069999999999999</v>
      </c>
      <c r="E29" s="10" t="s">
        <v>33</v>
      </c>
      <c r="F29" s="20">
        <v>-2.2121</v>
      </c>
      <c r="G29" s="31">
        <f t="shared" si="0"/>
        <v>-3.9948999999999999</v>
      </c>
    </row>
    <row r="30" spans="1:7" x14ac:dyDescent="0.3">
      <c r="A30" s="5">
        <v>34366</v>
      </c>
      <c r="B30" s="11">
        <v>-14.038</v>
      </c>
      <c r="C30" s="11">
        <v>4.7930000000000001</v>
      </c>
      <c r="D30" s="11">
        <v>-9.2449999999999992</v>
      </c>
      <c r="E30" s="10" t="s">
        <v>33</v>
      </c>
      <c r="F30" s="20">
        <v>-1.6212999999999997</v>
      </c>
      <c r="G30" s="31">
        <f t="shared" si="0"/>
        <v>-7.6236999999999995</v>
      </c>
    </row>
    <row r="31" spans="1:7" x14ac:dyDescent="0.3">
      <c r="A31" s="5">
        <v>34394</v>
      </c>
      <c r="B31" s="11">
        <v>-12.39</v>
      </c>
      <c r="C31" s="11">
        <v>5.9240000000000004</v>
      </c>
      <c r="D31" s="11">
        <v>-6.4660000000000002</v>
      </c>
      <c r="E31" s="10" t="s">
        <v>33</v>
      </c>
      <c r="F31" s="20">
        <v>-1.3993</v>
      </c>
      <c r="G31" s="31">
        <f t="shared" si="0"/>
        <v>-5.0667</v>
      </c>
    </row>
    <row r="32" spans="1:7" x14ac:dyDescent="0.3">
      <c r="A32" s="5">
        <v>34425</v>
      </c>
      <c r="B32" s="11">
        <v>-13.407999999999999</v>
      </c>
      <c r="C32" s="11">
        <v>5.5209999999999999</v>
      </c>
      <c r="D32" s="11">
        <v>-7.8870000000000005</v>
      </c>
      <c r="E32" s="10" t="s">
        <v>33</v>
      </c>
      <c r="F32" s="20">
        <v>-1.7788999999999999</v>
      </c>
      <c r="G32" s="31">
        <f t="shared" si="0"/>
        <v>-6.1081000000000003</v>
      </c>
    </row>
    <row r="33" spans="1:7" x14ac:dyDescent="0.3">
      <c r="A33" s="5">
        <v>34455</v>
      </c>
      <c r="B33" s="11">
        <v>-13.301</v>
      </c>
      <c r="C33" s="11">
        <v>5.5730000000000004</v>
      </c>
      <c r="D33" s="11">
        <v>-7.7279999999999998</v>
      </c>
      <c r="E33" s="10" t="s">
        <v>33</v>
      </c>
      <c r="F33" s="20">
        <v>-2.2216999999999998</v>
      </c>
      <c r="G33" s="31">
        <f t="shared" si="0"/>
        <v>-5.5062999999999995</v>
      </c>
    </row>
    <row r="34" spans="1:7" x14ac:dyDescent="0.3">
      <c r="A34" s="5">
        <v>34486</v>
      </c>
      <c r="B34" s="11">
        <v>-14.241</v>
      </c>
      <c r="C34" s="11">
        <v>5.8609999999999998</v>
      </c>
      <c r="D34" s="11">
        <v>-8.3800000000000008</v>
      </c>
      <c r="E34" s="10" t="s">
        <v>33</v>
      </c>
      <c r="F34" s="20">
        <v>-2.4535999999999998</v>
      </c>
      <c r="G34" s="31">
        <f t="shared" si="0"/>
        <v>-5.926400000000001</v>
      </c>
    </row>
    <row r="35" spans="1:7" x14ac:dyDescent="0.3">
      <c r="A35" s="5">
        <v>34516</v>
      </c>
      <c r="B35" s="11">
        <v>-14.632999999999999</v>
      </c>
      <c r="C35" s="11">
        <v>5.8940000000000001</v>
      </c>
      <c r="D35" s="11">
        <v>-8.7390000000000008</v>
      </c>
      <c r="E35" s="10" t="s">
        <v>33</v>
      </c>
      <c r="F35" s="20">
        <v>-2.6745999999999999</v>
      </c>
      <c r="G35" s="31">
        <f t="shared" si="0"/>
        <v>-6.0644000000000009</v>
      </c>
    </row>
    <row r="36" spans="1:7" x14ac:dyDescent="0.3">
      <c r="A36" s="5">
        <v>34547</v>
      </c>
      <c r="B36" s="11">
        <v>-13.96</v>
      </c>
      <c r="C36" s="11">
        <v>5.657</v>
      </c>
      <c r="D36" s="11">
        <v>-8.3030000000000008</v>
      </c>
      <c r="E36" s="10" t="s">
        <v>33</v>
      </c>
      <c r="F36" s="20">
        <v>-3.2395999999999998</v>
      </c>
      <c r="G36" s="31">
        <f t="shared" si="0"/>
        <v>-5.0634000000000015</v>
      </c>
    </row>
    <row r="37" spans="1:7" x14ac:dyDescent="0.3">
      <c r="A37" s="5">
        <v>34578</v>
      </c>
      <c r="B37" s="11">
        <v>-13.801</v>
      </c>
      <c r="C37" s="11">
        <v>5.4909999999999997</v>
      </c>
      <c r="D37" s="11">
        <v>-8.31</v>
      </c>
      <c r="E37" s="10" t="s">
        <v>33</v>
      </c>
      <c r="F37" s="20">
        <v>-3.5055000000000001</v>
      </c>
      <c r="G37" s="31">
        <f t="shared" si="0"/>
        <v>-4.8045000000000009</v>
      </c>
    </row>
    <row r="38" spans="1:7" x14ac:dyDescent="0.3">
      <c r="A38" s="5">
        <v>34608</v>
      </c>
      <c r="B38" s="11">
        <v>-14.788</v>
      </c>
      <c r="C38" s="11">
        <v>5.63</v>
      </c>
      <c r="D38" s="11">
        <v>-9.1579999999999995</v>
      </c>
      <c r="E38" s="10" t="s">
        <v>33</v>
      </c>
      <c r="F38" s="20">
        <v>-3.4825999999999997</v>
      </c>
      <c r="G38" s="31">
        <f t="shared" si="0"/>
        <v>-5.6753999999999998</v>
      </c>
    </row>
    <row r="39" spans="1:7" x14ac:dyDescent="0.3">
      <c r="A39" s="5">
        <v>34639</v>
      </c>
      <c r="B39" s="11">
        <v>-15.643000000000001</v>
      </c>
      <c r="C39" s="11">
        <v>6.0279999999999996</v>
      </c>
      <c r="D39" s="11">
        <v>-9.6150000000000002</v>
      </c>
      <c r="E39" s="10" t="s">
        <v>33</v>
      </c>
      <c r="F39" s="20">
        <v>-2.8860000000000001</v>
      </c>
      <c r="G39" s="31">
        <f t="shared" si="0"/>
        <v>-6.7290000000000001</v>
      </c>
    </row>
    <row r="40" spans="1:7" x14ac:dyDescent="0.3">
      <c r="A40" s="5">
        <v>34669</v>
      </c>
      <c r="B40" s="11">
        <v>-14.586</v>
      </c>
      <c r="C40" s="11">
        <v>6.13</v>
      </c>
      <c r="D40" s="11">
        <v>-8.4559999999999995</v>
      </c>
      <c r="E40" s="10" t="s">
        <v>33</v>
      </c>
      <c r="F40" s="20">
        <v>-2.0289999999999999</v>
      </c>
      <c r="G40" s="31">
        <f t="shared" si="0"/>
        <v>-6.4269999999999996</v>
      </c>
    </row>
    <row r="41" spans="1:7" x14ac:dyDescent="0.3">
      <c r="A41" s="5">
        <v>34700</v>
      </c>
      <c r="B41" s="11">
        <v>-15.561999999999999</v>
      </c>
      <c r="C41" s="11">
        <v>6.2379999999999995</v>
      </c>
      <c r="D41" s="11">
        <v>-9.3239999999999998</v>
      </c>
      <c r="E41" s="10" t="s">
        <v>33</v>
      </c>
      <c r="F41" s="20">
        <v>-2.7040999999999999</v>
      </c>
      <c r="G41" s="31">
        <f t="shared" si="0"/>
        <v>-6.6198999999999995</v>
      </c>
    </row>
    <row r="42" spans="1:7" x14ac:dyDescent="0.3">
      <c r="A42" s="5">
        <v>34731</v>
      </c>
      <c r="B42" s="11">
        <v>-14.487</v>
      </c>
      <c r="C42" s="11">
        <v>5.67</v>
      </c>
      <c r="D42" s="11">
        <v>-8.8170000000000002</v>
      </c>
      <c r="E42" s="10" t="s">
        <v>33</v>
      </c>
      <c r="F42" s="20">
        <v>-1.9185000000000001</v>
      </c>
      <c r="G42" s="31">
        <f t="shared" si="0"/>
        <v>-6.8985000000000003</v>
      </c>
    </row>
    <row r="43" spans="1:7" x14ac:dyDescent="0.3">
      <c r="A43" s="5">
        <v>34759</v>
      </c>
      <c r="B43" s="11">
        <v>-15.547000000000001</v>
      </c>
      <c r="C43" s="11">
        <v>5.8390000000000004</v>
      </c>
      <c r="D43" s="11">
        <v>-9.7080000000000002</v>
      </c>
      <c r="E43" s="10" t="s">
        <v>33</v>
      </c>
      <c r="F43" s="20">
        <v>-1.8399000000000001</v>
      </c>
      <c r="G43" s="31">
        <f t="shared" si="0"/>
        <v>-7.8681000000000001</v>
      </c>
    </row>
    <row r="44" spans="1:7" x14ac:dyDescent="0.3">
      <c r="A44" s="5">
        <v>34790</v>
      </c>
      <c r="B44" s="11">
        <v>-15.901</v>
      </c>
      <c r="C44" s="11">
        <v>6.2919999999999998</v>
      </c>
      <c r="D44" s="11">
        <v>-9.609</v>
      </c>
      <c r="E44" s="10" t="s">
        <v>33</v>
      </c>
      <c r="F44" s="20">
        <v>-2.2515999999999998</v>
      </c>
      <c r="G44" s="31">
        <f t="shared" si="0"/>
        <v>-7.3574000000000002</v>
      </c>
    </row>
    <row r="45" spans="1:7" x14ac:dyDescent="0.3">
      <c r="A45" s="5">
        <v>34820</v>
      </c>
      <c r="B45" s="11">
        <v>-15.42</v>
      </c>
      <c r="C45" s="11">
        <v>6.33</v>
      </c>
      <c r="D45" s="11">
        <v>-9.09</v>
      </c>
      <c r="E45" s="10" t="s">
        <v>33</v>
      </c>
      <c r="F45" s="20">
        <v>-2.8239999999999998</v>
      </c>
      <c r="G45" s="31">
        <f t="shared" si="0"/>
        <v>-6.266</v>
      </c>
    </row>
    <row r="46" spans="1:7" x14ac:dyDescent="0.3">
      <c r="A46" s="5">
        <v>34851</v>
      </c>
      <c r="B46" s="11">
        <v>-16.068000000000001</v>
      </c>
      <c r="C46" s="11">
        <v>5.4450000000000003</v>
      </c>
      <c r="D46" s="11">
        <v>-10.622999999999999</v>
      </c>
      <c r="E46" s="10" t="s">
        <v>33</v>
      </c>
      <c r="F46" s="20">
        <v>-3.0143</v>
      </c>
      <c r="G46" s="31">
        <f t="shared" si="0"/>
        <v>-7.6086999999999989</v>
      </c>
    </row>
    <row r="47" spans="1:7" x14ac:dyDescent="0.3">
      <c r="A47" s="5">
        <v>34881</v>
      </c>
      <c r="B47" s="11">
        <v>-14.448</v>
      </c>
      <c r="C47" s="11">
        <v>6.76</v>
      </c>
      <c r="D47" s="11">
        <v>-7.6879999999999997</v>
      </c>
      <c r="E47" s="10" t="s">
        <v>33</v>
      </c>
      <c r="F47" s="20">
        <v>-3.3263000000000003</v>
      </c>
      <c r="G47" s="31">
        <f t="shared" si="0"/>
        <v>-4.361699999999999</v>
      </c>
    </row>
    <row r="48" spans="1:7" x14ac:dyDescent="0.3">
      <c r="A48" s="5">
        <v>34912</v>
      </c>
      <c r="B48" s="11">
        <v>-13.515000000000001</v>
      </c>
      <c r="C48" s="11">
        <v>6.8109999999999999</v>
      </c>
      <c r="D48" s="11">
        <v>-6.7039999999999997</v>
      </c>
      <c r="E48" s="10" t="s">
        <v>33</v>
      </c>
      <c r="F48" s="20">
        <v>-3.9236</v>
      </c>
      <c r="G48" s="31">
        <f t="shared" si="0"/>
        <v>-2.7803999999999998</v>
      </c>
    </row>
    <row r="49" spans="1:7" x14ac:dyDescent="0.3">
      <c r="A49" s="5">
        <v>34943</v>
      </c>
      <c r="B49" s="11">
        <v>-13.186999999999999</v>
      </c>
      <c r="C49" s="11">
        <v>7.2629999999999999</v>
      </c>
      <c r="D49" s="11">
        <v>-5.9240000000000004</v>
      </c>
      <c r="E49" s="10" t="s">
        <v>33</v>
      </c>
      <c r="F49" s="20">
        <v>-3.6244000000000001</v>
      </c>
      <c r="G49" s="31">
        <f t="shared" si="0"/>
        <v>-2.2996000000000003</v>
      </c>
    </row>
    <row r="50" spans="1:7" x14ac:dyDescent="0.3">
      <c r="A50" s="5">
        <v>34973</v>
      </c>
      <c r="B50" s="11">
        <v>-12.861000000000001</v>
      </c>
      <c r="C50" s="11">
        <v>6.7469999999999999</v>
      </c>
      <c r="D50" s="11">
        <v>-6.1139999999999999</v>
      </c>
      <c r="E50" s="10" t="s">
        <v>33</v>
      </c>
      <c r="F50" s="20">
        <v>-3.6166</v>
      </c>
      <c r="G50" s="31">
        <f t="shared" si="0"/>
        <v>-2.4973999999999998</v>
      </c>
    </row>
    <row r="51" spans="1:7" x14ac:dyDescent="0.3">
      <c r="A51" s="5">
        <v>35004</v>
      </c>
      <c r="B51" s="11">
        <v>-13.597</v>
      </c>
      <c r="C51" s="11">
        <v>7.0830000000000002</v>
      </c>
      <c r="D51" s="11">
        <v>-6.5140000000000002</v>
      </c>
      <c r="E51" s="10" t="s">
        <v>33</v>
      </c>
      <c r="F51" s="20">
        <v>-2.7433000000000001</v>
      </c>
      <c r="G51" s="31">
        <f t="shared" si="0"/>
        <v>-3.7707000000000002</v>
      </c>
    </row>
    <row r="52" spans="1:7" x14ac:dyDescent="0.3">
      <c r="A52" s="5">
        <v>35034</v>
      </c>
      <c r="B52" s="11">
        <v>-13.577</v>
      </c>
      <c r="C52" s="11">
        <v>7.306</v>
      </c>
      <c r="D52" s="11">
        <v>-6.2709999999999999</v>
      </c>
      <c r="E52" s="10" t="s">
        <v>33</v>
      </c>
      <c r="F52" s="20">
        <v>-2.0037000000000003</v>
      </c>
      <c r="G52" s="31">
        <f t="shared" si="0"/>
        <v>-4.2672999999999996</v>
      </c>
    </row>
    <row r="53" spans="1:7" x14ac:dyDescent="0.3">
      <c r="A53" s="5">
        <v>35065</v>
      </c>
      <c r="B53" s="11">
        <v>-15.007</v>
      </c>
      <c r="C53" s="11">
        <v>6.5419999999999998</v>
      </c>
      <c r="D53" s="11">
        <v>-8.4649999999999999</v>
      </c>
      <c r="E53" s="10" t="s">
        <v>33</v>
      </c>
      <c r="F53" s="20">
        <v>-2.7308000000000003</v>
      </c>
      <c r="G53" s="31">
        <f t="shared" si="0"/>
        <v>-5.7341999999999995</v>
      </c>
    </row>
    <row r="54" spans="1:7" x14ac:dyDescent="0.3">
      <c r="A54" s="5">
        <v>35096</v>
      </c>
      <c r="B54" s="11">
        <v>-13.763999999999999</v>
      </c>
      <c r="C54" s="11">
        <v>6.4450000000000003</v>
      </c>
      <c r="D54" s="11">
        <v>-7.319</v>
      </c>
      <c r="E54" s="10" t="s">
        <v>33</v>
      </c>
      <c r="F54" s="20">
        <v>-2.3870999999999998</v>
      </c>
      <c r="G54" s="31">
        <f t="shared" si="0"/>
        <v>-4.9319000000000006</v>
      </c>
    </row>
    <row r="55" spans="1:7" x14ac:dyDescent="0.3">
      <c r="A55" s="5">
        <v>35125</v>
      </c>
      <c r="B55" s="11">
        <v>-15.122</v>
      </c>
      <c r="C55" s="11">
        <v>7.3659999999999997</v>
      </c>
      <c r="D55" s="11">
        <v>-7.7560000000000002</v>
      </c>
      <c r="E55" s="10" t="s">
        <v>33</v>
      </c>
      <c r="F55" s="20">
        <v>-1.7755000000000001</v>
      </c>
      <c r="G55" s="31">
        <f t="shared" si="0"/>
        <v>-5.9805000000000001</v>
      </c>
    </row>
    <row r="56" spans="1:7" x14ac:dyDescent="0.3">
      <c r="A56" s="5">
        <v>35156</v>
      </c>
      <c r="B56" s="11">
        <v>-15.597</v>
      </c>
      <c r="C56" s="11">
        <v>6.8529999999999998</v>
      </c>
      <c r="D56" s="11">
        <v>-8.7439999999999998</v>
      </c>
      <c r="E56" s="10" t="s">
        <v>33</v>
      </c>
      <c r="F56" s="20">
        <v>-2.4026999999999998</v>
      </c>
      <c r="G56" s="31">
        <f t="shared" si="0"/>
        <v>-6.3413000000000004</v>
      </c>
    </row>
    <row r="57" spans="1:7" x14ac:dyDescent="0.3">
      <c r="A57" s="5">
        <v>35186</v>
      </c>
      <c r="B57" s="11">
        <v>-16.667999999999999</v>
      </c>
      <c r="C57" s="11">
        <v>7.4089999999999998</v>
      </c>
      <c r="D57" s="11">
        <v>-9.2590000000000003</v>
      </c>
      <c r="E57" s="10" t="s">
        <v>33</v>
      </c>
      <c r="F57" s="20">
        <v>-3.0693999999999999</v>
      </c>
      <c r="G57" s="31">
        <f t="shared" si="0"/>
        <v>-6.1896000000000004</v>
      </c>
    </row>
    <row r="58" spans="1:7" x14ac:dyDescent="0.3">
      <c r="A58" s="5">
        <v>35217</v>
      </c>
      <c r="B58" s="11">
        <v>-14.943999999999999</v>
      </c>
      <c r="C58" s="11">
        <v>7.484</v>
      </c>
      <c r="D58" s="11">
        <v>-7.46</v>
      </c>
      <c r="E58" s="10" t="s">
        <v>33</v>
      </c>
      <c r="F58" s="20">
        <v>-3.3393999999999999</v>
      </c>
      <c r="G58" s="31">
        <f t="shared" si="0"/>
        <v>-4.1205999999999996</v>
      </c>
    </row>
    <row r="59" spans="1:7" x14ac:dyDescent="0.3">
      <c r="A59" s="5">
        <v>35247</v>
      </c>
      <c r="B59" s="11">
        <v>-16.396999999999998</v>
      </c>
      <c r="C59" s="11">
        <v>6.2649999999999997</v>
      </c>
      <c r="D59" s="11">
        <v>-10.132</v>
      </c>
      <c r="E59" s="10" t="s">
        <v>33</v>
      </c>
      <c r="F59" s="20">
        <v>-3.8188</v>
      </c>
      <c r="G59" s="31">
        <f t="shared" si="0"/>
        <v>-6.3132000000000001</v>
      </c>
    </row>
    <row r="60" spans="1:7" x14ac:dyDescent="0.3">
      <c r="A60" s="5">
        <v>35278</v>
      </c>
      <c r="B60" s="11">
        <v>-17.097000000000001</v>
      </c>
      <c r="C60" s="11">
        <v>6.74</v>
      </c>
      <c r="D60" s="11">
        <v>-10.356999999999999</v>
      </c>
      <c r="E60" s="10" t="s">
        <v>33</v>
      </c>
      <c r="F60" s="20">
        <v>-4.7107000000000001</v>
      </c>
      <c r="G60" s="31">
        <f t="shared" si="0"/>
        <v>-5.6462999999999992</v>
      </c>
    </row>
    <row r="61" spans="1:7" x14ac:dyDescent="0.3">
      <c r="A61" s="5">
        <v>35309</v>
      </c>
      <c r="B61" s="11">
        <v>-17.018000000000001</v>
      </c>
      <c r="C61" s="11">
        <v>6.8230000000000004</v>
      </c>
      <c r="D61" s="11">
        <v>-10.195</v>
      </c>
      <c r="E61" s="10" t="s">
        <v>33</v>
      </c>
      <c r="F61" s="20">
        <v>-4.7336</v>
      </c>
      <c r="G61" s="31">
        <f t="shared" si="0"/>
        <v>-5.4614000000000003</v>
      </c>
    </row>
    <row r="62" spans="1:7" x14ac:dyDescent="0.3">
      <c r="A62" s="5">
        <v>35339</v>
      </c>
      <c r="B62" s="11">
        <v>-15.07</v>
      </c>
      <c r="C62" s="11">
        <v>8.4350000000000005</v>
      </c>
      <c r="D62" s="11">
        <v>-6.6349999999999998</v>
      </c>
      <c r="E62" s="10" t="s">
        <v>33</v>
      </c>
      <c r="F62" s="20">
        <v>-4.8845000000000001</v>
      </c>
      <c r="G62" s="31">
        <f t="shared" si="0"/>
        <v>-1.7504999999999997</v>
      </c>
    </row>
    <row r="63" spans="1:7" x14ac:dyDescent="0.3">
      <c r="A63" s="5">
        <v>35370</v>
      </c>
      <c r="B63" s="11">
        <v>-15.814</v>
      </c>
      <c r="C63" s="11">
        <v>8.5459999999999994</v>
      </c>
      <c r="D63" s="11">
        <v>-7.2679999999999998</v>
      </c>
      <c r="E63" s="10" t="s">
        <v>33</v>
      </c>
      <c r="F63" s="20">
        <v>-2.9855999999999998</v>
      </c>
      <c r="G63" s="31">
        <f t="shared" si="0"/>
        <v>-4.2824</v>
      </c>
    </row>
    <row r="64" spans="1:7" x14ac:dyDescent="0.3">
      <c r="A64" s="5">
        <v>35400</v>
      </c>
      <c r="B64" s="11">
        <v>-18.501999999999999</v>
      </c>
      <c r="C64" s="11">
        <v>8.0269999999999992</v>
      </c>
      <c r="D64" s="11">
        <v>-10.475</v>
      </c>
      <c r="E64" s="10" t="s">
        <v>33</v>
      </c>
      <c r="F64" s="20">
        <v>-2.6653000000000002</v>
      </c>
      <c r="G64" s="31">
        <f t="shared" si="0"/>
        <v>-7.8096999999999994</v>
      </c>
    </row>
    <row r="65" spans="1:7" x14ac:dyDescent="0.3">
      <c r="A65" s="5">
        <v>35431</v>
      </c>
      <c r="B65" s="11">
        <v>-18.454999999999998</v>
      </c>
      <c r="C65" s="11">
        <v>7.1859999999999999</v>
      </c>
      <c r="D65" s="11">
        <v>-11.269</v>
      </c>
      <c r="E65" s="10" t="s">
        <v>33</v>
      </c>
      <c r="F65" s="20">
        <v>-3.7256</v>
      </c>
      <c r="G65" s="31">
        <f t="shared" si="0"/>
        <v>-7.5434000000000001</v>
      </c>
    </row>
    <row r="66" spans="1:7" x14ac:dyDescent="0.3">
      <c r="A66" s="5">
        <v>35462</v>
      </c>
      <c r="B66" s="11">
        <v>-17.036000000000001</v>
      </c>
      <c r="C66" s="11">
        <v>7.26</v>
      </c>
      <c r="D66" s="11">
        <v>-9.7759999999999998</v>
      </c>
      <c r="E66" s="10" t="s">
        <v>33</v>
      </c>
      <c r="F66" s="20">
        <v>-3.3287</v>
      </c>
      <c r="G66" s="31">
        <f t="shared" si="0"/>
        <v>-6.4473000000000003</v>
      </c>
    </row>
    <row r="67" spans="1:7" x14ac:dyDescent="0.3">
      <c r="A67" s="5">
        <v>35490</v>
      </c>
      <c r="B67" s="11">
        <v>-16.047999999999998</v>
      </c>
      <c r="C67" s="11">
        <v>7.665</v>
      </c>
      <c r="D67" s="11">
        <v>-8.3829999999999991</v>
      </c>
      <c r="E67" s="10" t="s">
        <v>33</v>
      </c>
      <c r="F67" s="20">
        <v>-2.5573999999999999</v>
      </c>
      <c r="G67" s="31">
        <f t="shared" si="0"/>
        <v>-5.8255999999999997</v>
      </c>
    </row>
    <row r="68" spans="1:7" x14ac:dyDescent="0.3">
      <c r="A68" s="5">
        <v>35521</v>
      </c>
      <c r="B68" s="11">
        <v>-15.778</v>
      </c>
      <c r="C68" s="11">
        <v>7.6920000000000002</v>
      </c>
      <c r="D68" s="11">
        <v>-8.0860000000000003</v>
      </c>
      <c r="E68" s="10" t="s">
        <v>33</v>
      </c>
      <c r="F68" s="20">
        <v>-3.4873000000000003</v>
      </c>
      <c r="G68" s="31">
        <f t="shared" si="0"/>
        <v>-4.5987</v>
      </c>
    </row>
    <row r="69" spans="1:7" x14ac:dyDescent="0.3">
      <c r="A69" s="5">
        <v>35551</v>
      </c>
      <c r="B69" s="11">
        <v>-16.248000000000001</v>
      </c>
      <c r="C69" s="11">
        <v>7.8540000000000001</v>
      </c>
      <c r="D69" s="11">
        <v>-8.3940000000000001</v>
      </c>
      <c r="E69" s="10" t="s">
        <v>33</v>
      </c>
      <c r="F69" s="20">
        <v>-3.7582</v>
      </c>
      <c r="G69" s="31">
        <f t="shared" si="0"/>
        <v>-4.6357999999999997</v>
      </c>
    </row>
    <row r="70" spans="1:7" x14ac:dyDescent="0.3">
      <c r="A70" s="5">
        <v>35582</v>
      </c>
      <c r="B70" s="11">
        <v>-15.021000000000001</v>
      </c>
      <c r="C70" s="11">
        <v>7.867</v>
      </c>
      <c r="D70" s="11">
        <v>-7.1539999999999999</v>
      </c>
      <c r="E70" s="10" t="s">
        <v>33</v>
      </c>
      <c r="F70" s="20">
        <v>-4.3126999999999995</v>
      </c>
      <c r="G70" s="31">
        <f t="shared" si="0"/>
        <v>-2.8413000000000004</v>
      </c>
    </row>
    <row r="71" spans="1:7" x14ac:dyDescent="0.3">
      <c r="A71" s="5">
        <v>35612</v>
      </c>
      <c r="B71" s="11">
        <v>-14.718</v>
      </c>
      <c r="C71" s="11">
        <v>7.6850000000000005</v>
      </c>
      <c r="D71" s="11">
        <v>-7.0330000000000004</v>
      </c>
      <c r="E71" s="10" t="s">
        <v>33</v>
      </c>
      <c r="F71" s="20">
        <v>-4.7008999999999999</v>
      </c>
      <c r="G71" s="31">
        <f t="shared" si="0"/>
        <v>-2.3321000000000005</v>
      </c>
    </row>
    <row r="72" spans="1:7" x14ac:dyDescent="0.3">
      <c r="A72" s="5">
        <v>35643</v>
      </c>
      <c r="B72" s="11">
        <v>-16.504999999999999</v>
      </c>
      <c r="C72" s="11">
        <v>7.7620000000000005</v>
      </c>
      <c r="D72" s="11">
        <v>-8.7430000000000003</v>
      </c>
      <c r="E72" s="10" t="s">
        <v>33</v>
      </c>
      <c r="F72" s="20">
        <v>-5.1189999999999998</v>
      </c>
      <c r="G72" s="31">
        <f t="shared" si="0"/>
        <v>-3.6240000000000006</v>
      </c>
    </row>
    <row r="73" spans="1:7" x14ac:dyDescent="0.3">
      <c r="A73" s="5">
        <v>35674</v>
      </c>
      <c r="B73" s="11">
        <v>-16.597000000000001</v>
      </c>
      <c r="C73" s="11">
        <v>7.3280000000000003</v>
      </c>
      <c r="D73" s="11">
        <v>-9.2690000000000001</v>
      </c>
      <c r="E73" s="10" t="s">
        <v>33</v>
      </c>
      <c r="F73" s="20">
        <v>-5.5422000000000002</v>
      </c>
      <c r="G73" s="31">
        <f t="shared" si="0"/>
        <v>-3.7267999999999999</v>
      </c>
    </row>
    <row r="74" spans="1:7" x14ac:dyDescent="0.3">
      <c r="A74" s="5">
        <v>35704</v>
      </c>
      <c r="B74" s="11">
        <v>-16.82</v>
      </c>
      <c r="C74" s="11">
        <v>7.7309999999999999</v>
      </c>
      <c r="D74" s="11">
        <v>-9.0890000000000004</v>
      </c>
      <c r="E74" s="10" t="s">
        <v>33</v>
      </c>
      <c r="F74" s="20">
        <v>-5.1651999999999996</v>
      </c>
      <c r="G74" s="31">
        <f t="shared" si="0"/>
        <v>-3.9238000000000008</v>
      </c>
    </row>
    <row r="75" spans="1:7" x14ac:dyDescent="0.3">
      <c r="A75" s="5">
        <v>35735</v>
      </c>
      <c r="B75" s="11">
        <v>-16.853999999999999</v>
      </c>
      <c r="C75" s="11">
        <v>7.0679999999999996</v>
      </c>
      <c r="D75" s="11">
        <v>-9.7859999999999996</v>
      </c>
      <c r="E75" s="10" t="s">
        <v>33</v>
      </c>
      <c r="F75" s="20">
        <v>-4.1223000000000001</v>
      </c>
      <c r="G75" s="31">
        <f t="shared" si="0"/>
        <v>-5.6636999999999995</v>
      </c>
    </row>
    <row r="76" spans="1:7" x14ac:dyDescent="0.3">
      <c r="A76" s="5">
        <v>35765</v>
      </c>
      <c r="B76" s="11">
        <v>-18.350000000000001</v>
      </c>
      <c r="C76" s="11">
        <v>7.0609999999999999</v>
      </c>
      <c r="D76" s="11">
        <v>-11.289</v>
      </c>
      <c r="E76" s="10" t="s">
        <v>33</v>
      </c>
      <c r="F76" s="20">
        <v>-3.8703000000000003</v>
      </c>
      <c r="G76" s="31">
        <f t="shared" si="0"/>
        <v>-7.4186999999999994</v>
      </c>
    </row>
    <row r="77" spans="1:7" x14ac:dyDescent="0.3">
      <c r="A77" s="5">
        <v>35796</v>
      </c>
      <c r="B77" s="11">
        <v>-18.015999999999998</v>
      </c>
      <c r="C77" s="11">
        <v>7.24</v>
      </c>
      <c r="D77" s="11">
        <v>-10.776</v>
      </c>
      <c r="E77" s="10" t="s">
        <v>33</v>
      </c>
      <c r="F77" s="20">
        <v>-4.1818999999999997</v>
      </c>
      <c r="G77" s="31">
        <f t="shared" si="0"/>
        <v>-6.5941000000000001</v>
      </c>
    </row>
    <row r="78" spans="1:7" x14ac:dyDescent="0.3">
      <c r="A78" s="5">
        <v>35827</v>
      </c>
      <c r="B78" s="11">
        <v>-18.302</v>
      </c>
      <c r="C78" s="11">
        <v>6.7379999999999995</v>
      </c>
      <c r="D78" s="11">
        <v>-11.564</v>
      </c>
      <c r="E78" s="10" t="s">
        <v>33</v>
      </c>
      <c r="F78" s="20">
        <v>-3.5406999999999997</v>
      </c>
      <c r="G78" s="31">
        <f t="shared" si="0"/>
        <v>-8.0233000000000008</v>
      </c>
    </row>
    <row r="79" spans="1:7" x14ac:dyDescent="0.3">
      <c r="A79" s="5">
        <v>35855</v>
      </c>
      <c r="B79" s="11">
        <v>-20.288</v>
      </c>
      <c r="C79" s="11">
        <v>7.4080000000000004</v>
      </c>
      <c r="D79" s="11">
        <v>-12.88</v>
      </c>
      <c r="E79" s="10" t="s">
        <v>33</v>
      </c>
      <c r="F79" s="20">
        <v>-3.7638000000000003</v>
      </c>
      <c r="G79" s="31">
        <f t="shared" si="0"/>
        <v>-9.116200000000001</v>
      </c>
    </row>
    <row r="80" spans="1:7" x14ac:dyDescent="0.3">
      <c r="A80" s="5">
        <v>35886</v>
      </c>
      <c r="B80" s="11">
        <v>-21.488</v>
      </c>
      <c r="C80" s="11">
        <v>7.548</v>
      </c>
      <c r="D80" s="11">
        <v>-13.94</v>
      </c>
      <c r="E80" s="10" t="s">
        <v>33</v>
      </c>
      <c r="F80" s="20">
        <v>-4.2781000000000002</v>
      </c>
      <c r="G80" s="31">
        <f t="shared" si="0"/>
        <v>-9.6618999999999993</v>
      </c>
    </row>
    <row r="81" spans="1:7" x14ac:dyDescent="0.3">
      <c r="A81" s="5">
        <v>35916</v>
      </c>
      <c r="B81" s="11">
        <v>-21.492999999999999</v>
      </c>
      <c r="C81" s="11">
        <v>7.2910000000000004</v>
      </c>
      <c r="D81" s="11">
        <v>-14.202</v>
      </c>
      <c r="E81" s="10" t="s">
        <v>33</v>
      </c>
      <c r="F81" s="20">
        <v>-4.6276999999999999</v>
      </c>
      <c r="G81" s="31">
        <f t="shared" ref="G81:G144" si="1">D81-F81</f>
        <v>-9.5743000000000009</v>
      </c>
    </row>
    <row r="82" spans="1:7" x14ac:dyDescent="0.3">
      <c r="A82" s="5">
        <v>35947</v>
      </c>
      <c r="B82" s="11">
        <v>-19.957000000000001</v>
      </c>
      <c r="C82" s="11">
        <v>6.71</v>
      </c>
      <c r="D82" s="11">
        <v>-13.247</v>
      </c>
      <c r="E82" s="10" t="s">
        <v>33</v>
      </c>
      <c r="F82" s="20">
        <v>-4.7373000000000003</v>
      </c>
      <c r="G82" s="31">
        <f t="shared" si="1"/>
        <v>-8.5096999999999987</v>
      </c>
    </row>
    <row r="83" spans="1:7" x14ac:dyDescent="0.3">
      <c r="A83" s="5">
        <v>35977</v>
      </c>
      <c r="B83" s="11">
        <v>-20.315999999999999</v>
      </c>
      <c r="C83" s="11">
        <v>6.367</v>
      </c>
      <c r="D83" s="11">
        <v>-13.949</v>
      </c>
      <c r="E83" s="10" t="s">
        <v>33</v>
      </c>
      <c r="F83" s="20">
        <v>-5.4551999999999996</v>
      </c>
      <c r="G83" s="31">
        <f t="shared" si="1"/>
        <v>-8.4938000000000002</v>
      </c>
    </row>
    <row r="84" spans="1:7" x14ac:dyDescent="0.3">
      <c r="A84" s="5">
        <v>36008</v>
      </c>
      <c r="B84" s="11">
        <v>-22.388999999999999</v>
      </c>
      <c r="C84" s="11">
        <v>6.3609999999999998</v>
      </c>
      <c r="D84" s="11">
        <v>-16.027999999999999</v>
      </c>
      <c r="E84" s="10" t="s">
        <v>33</v>
      </c>
      <c r="F84" s="20">
        <v>-5.9101000000000008</v>
      </c>
      <c r="G84" s="31">
        <f t="shared" si="1"/>
        <v>-10.117899999999999</v>
      </c>
    </row>
    <row r="85" spans="1:7" x14ac:dyDescent="0.3">
      <c r="A85" s="5">
        <v>36039</v>
      </c>
      <c r="B85" s="11">
        <v>-21.096</v>
      </c>
      <c r="C85" s="11">
        <v>6.2759999999999998</v>
      </c>
      <c r="D85" s="11">
        <v>-14.82</v>
      </c>
      <c r="E85" s="10" t="s">
        <v>33</v>
      </c>
      <c r="F85" s="20">
        <v>-5.9101000000000008</v>
      </c>
      <c r="G85" s="31">
        <f t="shared" si="1"/>
        <v>-8.9099000000000004</v>
      </c>
    </row>
    <row r="86" spans="1:7" x14ac:dyDescent="0.3">
      <c r="A86" s="5">
        <v>36069</v>
      </c>
      <c r="B86" s="11">
        <v>-21.414000000000001</v>
      </c>
      <c r="C86" s="11">
        <v>6.5990000000000002</v>
      </c>
      <c r="D86" s="11">
        <v>-14.815</v>
      </c>
      <c r="E86" s="10" t="s">
        <v>33</v>
      </c>
      <c r="F86" s="20">
        <v>-5.5228000000000002</v>
      </c>
      <c r="G86" s="31">
        <f t="shared" si="1"/>
        <v>-9.2921999999999993</v>
      </c>
    </row>
    <row r="87" spans="1:7" x14ac:dyDescent="0.3">
      <c r="A87" s="5">
        <v>36100</v>
      </c>
      <c r="B87" s="11">
        <v>-21.751999999999999</v>
      </c>
      <c r="C87" s="11">
        <v>6.5789999999999997</v>
      </c>
      <c r="D87" s="11">
        <v>-15.173</v>
      </c>
      <c r="E87" s="10" t="s">
        <v>33</v>
      </c>
      <c r="F87" s="20">
        <v>-5.0568</v>
      </c>
      <c r="G87" s="31">
        <f t="shared" si="1"/>
        <v>-10.116199999999999</v>
      </c>
    </row>
    <row r="88" spans="1:7" x14ac:dyDescent="0.3">
      <c r="A88" s="5">
        <v>36130</v>
      </c>
      <c r="B88" s="11">
        <v>-21.709</v>
      </c>
      <c r="C88" s="11">
        <v>6.9640000000000004</v>
      </c>
      <c r="D88" s="11">
        <v>-14.744999999999999</v>
      </c>
      <c r="E88" s="10" t="s">
        <v>33</v>
      </c>
      <c r="F88" s="20">
        <v>-3.9423000000000004</v>
      </c>
      <c r="G88" s="31">
        <f t="shared" si="1"/>
        <v>-10.802699999999998</v>
      </c>
    </row>
    <row r="89" spans="1:7" x14ac:dyDescent="0.3">
      <c r="A89" s="5">
        <v>36161</v>
      </c>
      <c r="B89" s="11">
        <v>-22.292000000000002</v>
      </c>
      <c r="C89" s="11">
        <v>6.2110000000000003</v>
      </c>
      <c r="D89" s="11">
        <v>-16.082000000000001</v>
      </c>
      <c r="E89" s="10" t="s">
        <v>33</v>
      </c>
      <c r="F89" s="20">
        <v>-4.8727</v>
      </c>
      <c r="G89" s="31">
        <f t="shared" si="1"/>
        <v>-11.209300000000001</v>
      </c>
    </row>
    <row r="90" spans="1:7" x14ac:dyDescent="0.3">
      <c r="A90" s="5">
        <v>36192</v>
      </c>
      <c r="B90" s="11">
        <v>-25.082999999999998</v>
      </c>
      <c r="C90" s="11">
        <v>6.2270000000000003</v>
      </c>
      <c r="D90" s="11">
        <v>-18.856000000000002</v>
      </c>
      <c r="E90" s="10" t="s">
        <v>33</v>
      </c>
      <c r="F90" s="20">
        <v>-4.6392000000000007</v>
      </c>
      <c r="G90" s="31">
        <f t="shared" si="1"/>
        <v>-14.216800000000001</v>
      </c>
    </row>
    <row r="91" spans="1:7" x14ac:dyDescent="0.3">
      <c r="A91" s="5">
        <v>36220</v>
      </c>
      <c r="B91" s="11">
        <v>-24.370999999999999</v>
      </c>
      <c r="C91" s="11">
        <v>6.1520000000000001</v>
      </c>
      <c r="D91" s="11">
        <v>-18.218</v>
      </c>
      <c r="E91" s="10" t="s">
        <v>33</v>
      </c>
      <c r="F91" s="20">
        <v>-4.1280000000000001</v>
      </c>
      <c r="G91" s="31">
        <f t="shared" si="1"/>
        <v>-14.09</v>
      </c>
    </row>
    <row r="92" spans="1:7" x14ac:dyDescent="0.3">
      <c r="A92" s="5">
        <v>36251</v>
      </c>
      <c r="B92" s="11">
        <v>-24.507999999999999</v>
      </c>
      <c r="C92" s="11">
        <v>5.8780000000000001</v>
      </c>
      <c r="D92" s="11">
        <v>-18.63</v>
      </c>
      <c r="E92" s="10" t="s">
        <v>33</v>
      </c>
      <c r="F92" s="20">
        <v>-4.7839</v>
      </c>
      <c r="G92" s="31">
        <f t="shared" si="1"/>
        <v>-13.8461</v>
      </c>
    </row>
    <row r="93" spans="1:7" x14ac:dyDescent="0.3">
      <c r="A93" s="5">
        <v>36281</v>
      </c>
      <c r="B93" s="11">
        <v>-26.635000000000002</v>
      </c>
      <c r="C93" s="11">
        <v>5.9420000000000002</v>
      </c>
      <c r="D93" s="11">
        <v>-20.693999999999999</v>
      </c>
      <c r="E93" s="10" t="s">
        <v>33</v>
      </c>
      <c r="F93" s="20">
        <v>-5.2492999999999999</v>
      </c>
      <c r="G93" s="31">
        <f t="shared" si="1"/>
        <v>-15.444699999999999</v>
      </c>
    </row>
    <row r="94" spans="1:7" x14ac:dyDescent="0.3">
      <c r="A94" s="5">
        <v>36312</v>
      </c>
      <c r="B94" s="11">
        <v>-29.632999999999999</v>
      </c>
      <c r="C94" s="11">
        <v>6.0110000000000001</v>
      </c>
      <c r="D94" s="11">
        <v>-23.622</v>
      </c>
      <c r="E94" s="10" t="s">
        <v>33</v>
      </c>
      <c r="F94" s="20">
        <v>-5.6753999999999998</v>
      </c>
      <c r="G94" s="31">
        <f t="shared" si="1"/>
        <v>-17.9466</v>
      </c>
    </row>
    <row r="95" spans="1:7" x14ac:dyDescent="0.3">
      <c r="A95" s="5">
        <v>36342</v>
      </c>
      <c r="B95" s="11">
        <v>-30.088999999999999</v>
      </c>
      <c r="C95" s="11">
        <v>5.9909999999999997</v>
      </c>
      <c r="D95" s="11">
        <v>-24.097999999999999</v>
      </c>
      <c r="E95" s="10" t="s">
        <v>33</v>
      </c>
      <c r="F95" s="20">
        <v>-6.3316999999999997</v>
      </c>
      <c r="G95" s="31">
        <f t="shared" si="1"/>
        <v>-17.766300000000001</v>
      </c>
    </row>
    <row r="96" spans="1:7" x14ac:dyDescent="0.3">
      <c r="A96" s="5">
        <v>36373</v>
      </c>
      <c r="B96" s="11">
        <v>-29.596</v>
      </c>
      <c r="C96" s="11">
        <v>5.9790000000000001</v>
      </c>
      <c r="D96" s="11">
        <v>-23.617000000000001</v>
      </c>
      <c r="E96" s="10" t="s">
        <v>33</v>
      </c>
      <c r="F96" s="20">
        <v>-6.8708</v>
      </c>
      <c r="G96" s="31">
        <f t="shared" si="1"/>
        <v>-16.746200000000002</v>
      </c>
    </row>
    <row r="97" spans="1:7" x14ac:dyDescent="0.3">
      <c r="A97" s="5">
        <v>36404</v>
      </c>
      <c r="B97" s="11">
        <v>-29.626999999999999</v>
      </c>
      <c r="C97" s="11">
        <v>6.1719999999999997</v>
      </c>
      <c r="D97" s="11">
        <v>-23.454000000000001</v>
      </c>
      <c r="E97" s="10" t="s">
        <v>33</v>
      </c>
      <c r="F97" s="20">
        <v>-6.8729000000000005</v>
      </c>
      <c r="G97" s="31">
        <f t="shared" si="1"/>
        <v>-16.581099999999999</v>
      </c>
    </row>
    <row r="98" spans="1:7" x14ac:dyDescent="0.3">
      <c r="A98" s="5">
        <v>36434</v>
      </c>
      <c r="B98" s="11">
        <v>-30.114000000000001</v>
      </c>
      <c r="C98" s="11">
        <v>6.2990000000000004</v>
      </c>
      <c r="D98" s="11">
        <v>-23.815000000000001</v>
      </c>
      <c r="E98" s="10" t="s">
        <v>33</v>
      </c>
      <c r="F98" s="20">
        <v>-7.1387999999999989</v>
      </c>
      <c r="G98" s="31">
        <f t="shared" si="1"/>
        <v>-16.676200000000001</v>
      </c>
    </row>
    <row r="99" spans="1:7" x14ac:dyDescent="0.3">
      <c r="A99" s="5">
        <v>36465</v>
      </c>
      <c r="B99" s="11">
        <v>-31.745000000000001</v>
      </c>
      <c r="C99" s="11">
        <v>6.1790000000000003</v>
      </c>
      <c r="D99" s="11">
        <v>-25.565999999999999</v>
      </c>
      <c r="E99" s="10" t="s">
        <v>33</v>
      </c>
      <c r="F99" s="20">
        <v>-6.5179999999999998</v>
      </c>
      <c r="G99" s="31">
        <f t="shared" si="1"/>
        <v>-19.047999999999998</v>
      </c>
    </row>
    <row r="100" spans="1:7" x14ac:dyDescent="0.3">
      <c r="A100" s="5">
        <v>36495</v>
      </c>
      <c r="B100" s="11">
        <v>-32.478999999999999</v>
      </c>
      <c r="C100" s="11">
        <v>5.9690000000000003</v>
      </c>
      <c r="D100" s="11">
        <v>-26.51</v>
      </c>
      <c r="E100" s="10" t="s">
        <v>33</v>
      </c>
      <c r="F100" s="20">
        <v>-5.5964</v>
      </c>
      <c r="G100" s="31">
        <f t="shared" si="1"/>
        <v>-20.913600000000002</v>
      </c>
    </row>
    <row r="101" spans="1:7" x14ac:dyDescent="0.3">
      <c r="A101" s="5">
        <v>36526</v>
      </c>
      <c r="B101" s="11">
        <v>-33.280999999999999</v>
      </c>
      <c r="C101" s="11">
        <v>5.8629999999999995</v>
      </c>
      <c r="D101" s="11">
        <v>-27.417999999999999</v>
      </c>
      <c r="E101" s="10" t="s">
        <v>33</v>
      </c>
      <c r="F101" s="20">
        <v>-6.0389999999999997</v>
      </c>
      <c r="G101" s="31">
        <f t="shared" si="1"/>
        <v>-21.378999999999998</v>
      </c>
    </row>
    <row r="102" spans="1:7" x14ac:dyDescent="0.3">
      <c r="A102" s="5">
        <v>36557</v>
      </c>
      <c r="B102" s="11">
        <v>-36.133000000000003</v>
      </c>
      <c r="C102" s="11">
        <v>5.7930000000000001</v>
      </c>
      <c r="D102" s="11">
        <v>-30.34</v>
      </c>
      <c r="E102" s="10" t="s">
        <v>33</v>
      </c>
      <c r="F102" s="20">
        <v>-5.6118000000000006</v>
      </c>
      <c r="G102" s="31">
        <f t="shared" si="1"/>
        <v>-24.728200000000001</v>
      </c>
    </row>
    <row r="103" spans="1:7" x14ac:dyDescent="0.3">
      <c r="A103" s="5">
        <v>36586</v>
      </c>
      <c r="B103" s="11">
        <v>-37.265999999999998</v>
      </c>
      <c r="C103" s="11">
        <v>5.633</v>
      </c>
      <c r="D103" s="11">
        <v>-31.632000000000001</v>
      </c>
      <c r="E103" s="10" t="s">
        <v>33</v>
      </c>
      <c r="F103" s="20">
        <v>-5.0936000000000003</v>
      </c>
      <c r="G103" s="31">
        <f t="shared" si="1"/>
        <v>-26.538400000000003</v>
      </c>
    </row>
    <row r="104" spans="1:7" x14ac:dyDescent="0.3">
      <c r="A104" s="5">
        <v>36617</v>
      </c>
      <c r="B104" s="11">
        <v>-35.600999999999999</v>
      </c>
      <c r="C104" s="11">
        <v>6.5410000000000004</v>
      </c>
      <c r="D104" s="11">
        <v>-29.06</v>
      </c>
      <c r="E104" s="10" t="s">
        <v>33</v>
      </c>
      <c r="F104" s="20">
        <v>-5.843</v>
      </c>
      <c r="G104" s="31">
        <f t="shared" si="1"/>
        <v>-23.216999999999999</v>
      </c>
    </row>
    <row r="105" spans="1:7" x14ac:dyDescent="0.3">
      <c r="A105" s="5">
        <v>36647</v>
      </c>
      <c r="B105" s="11">
        <v>-35.799999999999997</v>
      </c>
      <c r="C105" s="11">
        <v>5.806</v>
      </c>
      <c r="D105" s="11">
        <v>-29.994</v>
      </c>
      <c r="E105" s="10" t="s">
        <v>33</v>
      </c>
      <c r="F105" s="20">
        <v>-6.3239000000000001</v>
      </c>
      <c r="G105" s="31">
        <f t="shared" si="1"/>
        <v>-23.670099999999998</v>
      </c>
    </row>
    <row r="106" spans="1:7" x14ac:dyDescent="0.3">
      <c r="A106" s="5">
        <v>36678</v>
      </c>
      <c r="B106" s="11">
        <v>-37.164999999999999</v>
      </c>
      <c r="C106" s="11">
        <v>5.9870000000000001</v>
      </c>
      <c r="D106" s="11">
        <v>-31.178000000000001</v>
      </c>
      <c r="E106" s="10" t="s">
        <v>33</v>
      </c>
      <c r="F106" s="20">
        <v>-7.2061000000000002</v>
      </c>
      <c r="G106" s="31">
        <f t="shared" si="1"/>
        <v>-23.971900000000002</v>
      </c>
    </row>
    <row r="107" spans="1:7" x14ac:dyDescent="0.3">
      <c r="A107" s="5">
        <v>36708</v>
      </c>
      <c r="B107" s="11">
        <v>-37.457999999999998</v>
      </c>
      <c r="C107" s="11">
        <v>5.6669999999999998</v>
      </c>
      <c r="D107" s="11">
        <v>-31.791</v>
      </c>
      <c r="E107" s="10" t="s">
        <v>33</v>
      </c>
      <c r="F107" s="20">
        <v>-7.6035999999999992</v>
      </c>
      <c r="G107" s="31">
        <f t="shared" si="1"/>
        <v>-24.1874</v>
      </c>
    </row>
    <row r="108" spans="1:7" x14ac:dyDescent="0.3">
      <c r="A108" s="5">
        <v>36739</v>
      </c>
      <c r="B108" s="11">
        <v>-35.951000000000001</v>
      </c>
      <c r="C108" s="11">
        <v>5.6950000000000003</v>
      </c>
      <c r="D108" s="11">
        <v>-30.256</v>
      </c>
      <c r="E108" s="10" t="s">
        <v>33</v>
      </c>
      <c r="F108" s="20">
        <v>-8.625</v>
      </c>
      <c r="G108" s="31">
        <f t="shared" si="1"/>
        <v>-21.631</v>
      </c>
    </row>
    <row r="109" spans="1:7" x14ac:dyDescent="0.3">
      <c r="A109" s="5">
        <v>36770</v>
      </c>
      <c r="B109" s="11">
        <v>-39.100999999999999</v>
      </c>
      <c r="C109" s="11">
        <v>4.88</v>
      </c>
      <c r="D109" s="11">
        <v>-34.220999999999997</v>
      </c>
      <c r="E109" s="10" t="s">
        <v>33</v>
      </c>
      <c r="F109" s="20">
        <v>-8.7284000000000006</v>
      </c>
      <c r="G109" s="31">
        <f t="shared" si="1"/>
        <v>-25.492599999999996</v>
      </c>
    </row>
    <row r="110" spans="1:7" x14ac:dyDescent="0.3">
      <c r="A110" s="5">
        <v>36800</v>
      </c>
      <c r="B110" s="11">
        <v>-39.445999999999998</v>
      </c>
      <c r="C110" s="11">
        <v>5.7190000000000003</v>
      </c>
      <c r="D110" s="11">
        <v>-33.725999999999999</v>
      </c>
      <c r="E110" s="10" t="s">
        <v>33</v>
      </c>
      <c r="F110" s="20">
        <v>-9.1243000000000016</v>
      </c>
      <c r="G110" s="31">
        <f t="shared" si="1"/>
        <v>-24.601699999999997</v>
      </c>
    </row>
    <row r="111" spans="1:7" x14ac:dyDescent="0.3">
      <c r="A111" s="5">
        <v>36831</v>
      </c>
      <c r="B111" s="11">
        <v>-38.76</v>
      </c>
      <c r="C111" s="11">
        <v>5.6630000000000003</v>
      </c>
      <c r="D111" s="11">
        <v>-33.097000000000001</v>
      </c>
      <c r="E111" s="10" t="s">
        <v>33</v>
      </c>
      <c r="F111" s="20">
        <v>-7.6163999999999996</v>
      </c>
      <c r="G111" s="31">
        <f t="shared" si="1"/>
        <v>-25.480600000000003</v>
      </c>
    </row>
    <row r="112" spans="1:7" x14ac:dyDescent="0.3">
      <c r="A112" s="5">
        <v>36861</v>
      </c>
      <c r="B112" s="11">
        <v>-39.826000000000001</v>
      </c>
      <c r="C112" s="11">
        <v>5.79</v>
      </c>
      <c r="D112" s="11">
        <v>-34.036000000000001</v>
      </c>
      <c r="E112" s="10" t="s">
        <v>33</v>
      </c>
      <c r="F112" s="20">
        <v>-6.0179999999999998</v>
      </c>
      <c r="G112" s="31">
        <f t="shared" si="1"/>
        <v>-28.018000000000001</v>
      </c>
    </row>
    <row r="113" spans="1:7" x14ac:dyDescent="0.3">
      <c r="A113" s="5">
        <v>36892</v>
      </c>
      <c r="B113" s="11">
        <v>-40.631</v>
      </c>
      <c r="C113" s="11">
        <v>5.556</v>
      </c>
      <c r="D113" s="11">
        <v>-35.076000000000001</v>
      </c>
      <c r="E113" s="10" t="s">
        <v>33</v>
      </c>
      <c r="F113" s="20">
        <v>-7.24</v>
      </c>
      <c r="G113" s="31">
        <f t="shared" si="1"/>
        <v>-27.835999999999999</v>
      </c>
    </row>
    <row r="114" spans="1:7" x14ac:dyDescent="0.3">
      <c r="A114" s="5">
        <v>36923</v>
      </c>
      <c r="B114" s="11">
        <v>-35.210999999999999</v>
      </c>
      <c r="C114" s="11">
        <v>5.8769999999999998</v>
      </c>
      <c r="D114" s="11">
        <v>-29.335000000000001</v>
      </c>
      <c r="E114" s="10" t="s">
        <v>33</v>
      </c>
      <c r="F114" s="20">
        <v>-5.0857999999999999</v>
      </c>
      <c r="G114" s="31">
        <f t="shared" si="1"/>
        <v>-24.249200000000002</v>
      </c>
    </row>
    <row r="115" spans="1:7" x14ac:dyDescent="0.3">
      <c r="A115" s="5">
        <v>36951</v>
      </c>
      <c r="B115" s="11">
        <v>-38.460999999999999</v>
      </c>
      <c r="C115" s="11">
        <v>5.8639999999999999</v>
      </c>
      <c r="D115" s="11">
        <v>-32.597999999999999</v>
      </c>
      <c r="E115" s="10" t="s">
        <v>33</v>
      </c>
      <c r="F115" s="20">
        <v>-5.7343999999999999</v>
      </c>
      <c r="G115" s="31">
        <f t="shared" si="1"/>
        <v>-26.863599999999998</v>
      </c>
    </row>
    <row r="116" spans="1:7" x14ac:dyDescent="0.3">
      <c r="A116" s="5">
        <v>36982</v>
      </c>
      <c r="B116" s="11">
        <v>-36.002000000000002</v>
      </c>
      <c r="C116" s="11">
        <v>4.6879999999999997</v>
      </c>
      <c r="D116" s="11">
        <v>-31.315000000000001</v>
      </c>
      <c r="E116" s="10" t="s">
        <v>33</v>
      </c>
      <c r="F116" s="20">
        <v>-6.2878999999999996</v>
      </c>
      <c r="G116" s="31">
        <f t="shared" si="1"/>
        <v>-25.027100000000001</v>
      </c>
    </row>
    <row r="117" spans="1:7" x14ac:dyDescent="0.3">
      <c r="A117" s="5">
        <v>37012</v>
      </c>
      <c r="B117" s="11">
        <v>-32.545999999999999</v>
      </c>
      <c r="C117" s="11">
        <v>4.7699999999999996</v>
      </c>
      <c r="D117" s="11">
        <v>-27.776</v>
      </c>
      <c r="E117" s="10" t="s">
        <v>33</v>
      </c>
      <c r="F117" s="20">
        <v>-6.1618999999999993</v>
      </c>
      <c r="G117" s="31">
        <f t="shared" si="1"/>
        <v>-21.614100000000001</v>
      </c>
    </row>
    <row r="118" spans="1:7" x14ac:dyDescent="0.3">
      <c r="A118" s="5">
        <v>37043</v>
      </c>
      <c r="B118" s="11">
        <v>-34.720999999999997</v>
      </c>
      <c r="C118" s="11">
        <v>5.3419999999999996</v>
      </c>
      <c r="D118" s="11">
        <v>-29.38</v>
      </c>
      <c r="E118" s="10" t="s">
        <v>33</v>
      </c>
      <c r="F118" s="20">
        <v>-6.6118000000000015</v>
      </c>
      <c r="G118" s="31">
        <f t="shared" si="1"/>
        <v>-22.768199999999997</v>
      </c>
    </row>
    <row r="119" spans="1:7" x14ac:dyDescent="0.3">
      <c r="A119" s="5">
        <v>37073</v>
      </c>
      <c r="B119" s="11">
        <v>-35.106999999999999</v>
      </c>
      <c r="C119" s="11">
        <v>5.0209999999999999</v>
      </c>
      <c r="D119" s="11">
        <v>-30.085999999999999</v>
      </c>
      <c r="E119" s="10" t="s">
        <v>33</v>
      </c>
      <c r="F119" s="20">
        <v>-7.4882999999999988</v>
      </c>
      <c r="G119" s="31">
        <f t="shared" si="1"/>
        <v>-22.5977</v>
      </c>
    </row>
    <row r="120" spans="1:7" x14ac:dyDescent="0.3">
      <c r="A120" s="5">
        <v>37104</v>
      </c>
      <c r="B120" s="11">
        <v>-33.302999999999997</v>
      </c>
      <c r="C120" s="11">
        <v>5.0640000000000001</v>
      </c>
      <c r="D120" s="11">
        <v>-28.239000000000001</v>
      </c>
      <c r="E120" s="10" t="s">
        <v>33</v>
      </c>
      <c r="F120" s="20">
        <v>-8.1131999999999991</v>
      </c>
      <c r="G120" s="31">
        <f t="shared" si="1"/>
        <v>-20.125800000000002</v>
      </c>
    </row>
    <row r="121" spans="1:7" x14ac:dyDescent="0.3">
      <c r="A121" s="5">
        <v>37135</v>
      </c>
      <c r="B121" s="11">
        <v>-35.238</v>
      </c>
      <c r="C121" s="11">
        <v>4.3940000000000001</v>
      </c>
      <c r="D121" s="11">
        <v>-30.844000000000001</v>
      </c>
      <c r="E121" s="10" t="s">
        <v>33</v>
      </c>
      <c r="F121" s="20">
        <v>-8.5</v>
      </c>
      <c r="G121" s="31">
        <f t="shared" si="1"/>
        <v>-22.344000000000001</v>
      </c>
    </row>
    <row r="122" spans="1:7" x14ac:dyDescent="0.3">
      <c r="A122" s="5">
        <v>37165</v>
      </c>
      <c r="B122" s="11">
        <v>-35</v>
      </c>
      <c r="C122" s="11">
        <v>4.2759999999999998</v>
      </c>
      <c r="D122" s="11">
        <v>-30.724</v>
      </c>
      <c r="E122" s="10" t="s">
        <v>33</v>
      </c>
      <c r="F122" s="20">
        <v>-9.1605999999999987</v>
      </c>
      <c r="G122" s="31">
        <f t="shared" si="1"/>
        <v>-21.563400000000001</v>
      </c>
    </row>
    <row r="123" spans="1:7" x14ac:dyDescent="0.3">
      <c r="A123" s="5">
        <v>37196</v>
      </c>
      <c r="B123" s="11">
        <v>-33.905999999999999</v>
      </c>
      <c r="C123" s="11">
        <v>4.2939999999999996</v>
      </c>
      <c r="D123" s="11">
        <v>-29.611999999999998</v>
      </c>
      <c r="E123" s="10" t="s">
        <v>33</v>
      </c>
      <c r="F123" s="20">
        <v>-7.204299999999999</v>
      </c>
      <c r="G123" s="31">
        <f t="shared" si="1"/>
        <v>-22.407699999999998</v>
      </c>
    </row>
    <row r="124" spans="1:7" x14ac:dyDescent="0.3">
      <c r="A124" s="5">
        <v>37226</v>
      </c>
      <c r="B124" s="11">
        <v>-31.148</v>
      </c>
      <c r="C124" s="11">
        <v>4.3620000000000001</v>
      </c>
      <c r="D124" s="11">
        <v>-26.786000000000001</v>
      </c>
      <c r="E124" s="10" t="s">
        <v>33</v>
      </c>
      <c r="F124" s="20">
        <v>-5.5079000000000002</v>
      </c>
      <c r="G124" s="31">
        <f t="shared" si="1"/>
        <v>-21.278100000000002</v>
      </c>
    </row>
    <row r="125" spans="1:7" x14ac:dyDescent="0.3">
      <c r="A125" s="5">
        <v>37257</v>
      </c>
      <c r="B125" s="11">
        <v>-33.731000000000002</v>
      </c>
      <c r="C125" s="11">
        <v>4.4180000000000001</v>
      </c>
      <c r="D125" s="11">
        <v>-29.312000000000001</v>
      </c>
      <c r="E125" s="10" t="s">
        <v>33</v>
      </c>
      <c r="F125" s="20">
        <v>-6.8460999999999999</v>
      </c>
      <c r="G125" s="31">
        <f t="shared" si="1"/>
        <v>-22.465900000000001</v>
      </c>
    </row>
    <row r="126" spans="1:7" x14ac:dyDescent="0.3">
      <c r="A126" s="5">
        <v>37288</v>
      </c>
      <c r="B126" s="11">
        <v>-36.174999999999997</v>
      </c>
      <c r="C126" s="11">
        <v>4.07</v>
      </c>
      <c r="D126" s="11">
        <v>-32.104999999999997</v>
      </c>
      <c r="E126" s="10" t="s">
        <v>33</v>
      </c>
      <c r="F126" s="20">
        <v>-6.4912999999999998</v>
      </c>
      <c r="G126" s="31">
        <f t="shared" si="1"/>
        <v>-25.613699999999998</v>
      </c>
    </row>
    <row r="127" spans="1:7" x14ac:dyDescent="0.3">
      <c r="A127" s="5">
        <v>37316</v>
      </c>
      <c r="B127" s="11">
        <v>-36.070999999999998</v>
      </c>
      <c r="C127" s="11">
        <v>5.28</v>
      </c>
      <c r="D127" s="11">
        <v>-30.79</v>
      </c>
      <c r="E127" s="10" t="s">
        <v>33</v>
      </c>
      <c r="F127" s="20">
        <v>-5.6384999999999996</v>
      </c>
      <c r="G127" s="31">
        <f t="shared" si="1"/>
        <v>-25.151499999999999</v>
      </c>
    </row>
    <row r="128" spans="1:7" x14ac:dyDescent="0.3">
      <c r="A128" s="5">
        <v>37347</v>
      </c>
      <c r="B128" s="11">
        <v>-38.622999999999998</v>
      </c>
      <c r="C128" s="11">
        <v>5.0519999999999996</v>
      </c>
      <c r="D128" s="11">
        <v>-33.570999999999998</v>
      </c>
      <c r="E128" s="10" t="s">
        <v>33</v>
      </c>
      <c r="F128" s="20">
        <v>-7.5531000000000006</v>
      </c>
      <c r="G128" s="31">
        <f t="shared" si="1"/>
        <v>-26.017899999999997</v>
      </c>
    </row>
    <row r="129" spans="1:7" x14ac:dyDescent="0.3">
      <c r="A129" s="5">
        <v>37377</v>
      </c>
      <c r="B129" s="11">
        <v>-39.158000000000001</v>
      </c>
      <c r="C129" s="11">
        <v>5.2240000000000002</v>
      </c>
      <c r="D129" s="11">
        <v>-33.933999999999997</v>
      </c>
      <c r="E129" s="10" t="s">
        <v>33</v>
      </c>
      <c r="F129" s="20">
        <v>-8.0730000000000004</v>
      </c>
      <c r="G129" s="31">
        <f t="shared" si="1"/>
        <v>-25.860999999999997</v>
      </c>
    </row>
    <row r="130" spans="1:7" x14ac:dyDescent="0.3">
      <c r="A130" s="5">
        <v>37408</v>
      </c>
      <c r="B130" s="11">
        <v>-39.582999999999998</v>
      </c>
      <c r="C130" s="11">
        <v>4.5720000000000001</v>
      </c>
      <c r="D130" s="11">
        <v>-35.011000000000003</v>
      </c>
      <c r="E130" s="10" t="s">
        <v>33</v>
      </c>
      <c r="F130" s="20">
        <v>-8.5213000000000019</v>
      </c>
      <c r="G130" s="31">
        <f t="shared" si="1"/>
        <v>-26.489699999999999</v>
      </c>
    </row>
    <row r="131" spans="1:7" x14ac:dyDescent="0.3">
      <c r="A131" s="5">
        <v>37438</v>
      </c>
      <c r="B131" s="11">
        <v>-38.65</v>
      </c>
      <c r="C131" s="11">
        <v>4.718</v>
      </c>
      <c r="D131" s="11">
        <v>-33.932000000000002</v>
      </c>
      <c r="E131" s="10" t="s">
        <v>33</v>
      </c>
      <c r="F131" s="20">
        <v>-9.3652000000000015</v>
      </c>
      <c r="G131" s="31">
        <f t="shared" si="1"/>
        <v>-24.566800000000001</v>
      </c>
    </row>
    <row r="132" spans="1:7" x14ac:dyDescent="0.3">
      <c r="A132" s="5">
        <v>37469</v>
      </c>
      <c r="B132" s="11">
        <v>-41.046999999999997</v>
      </c>
      <c r="C132" s="11">
        <v>5.2130000000000001</v>
      </c>
      <c r="D132" s="11">
        <v>-35.834000000000003</v>
      </c>
      <c r="E132" s="10" t="s">
        <v>33</v>
      </c>
      <c r="F132" s="20">
        <v>-10.8316</v>
      </c>
      <c r="G132" s="31">
        <f t="shared" si="1"/>
        <v>-25.002400000000002</v>
      </c>
    </row>
    <row r="133" spans="1:7" x14ac:dyDescent="0.3">
      <c r="A133" s="5">
        <v>37500</v>
      </c>
      <c r="B133" s="11">
        <v>-41.094000000000001</v>
      </c>
      <c r="C133" s="11">
        <v>4.585</v>
      </c>
      <c r="D133" s="11">
        <v>-36.509</v>
      </c>
      <c r="E133" s="10" t="s">
        <v>33</v>
      </c>
      <c r="F133" s="20">
        <v>-10.267799999999999</v>
      </c>
      <c r="G133" s="31">
        <f t="shared" si="1"/>
        <v>-26.241199999999999</v>
      </c>
    </row>
    <row r="134" spans="1:7" x14ac:dyDescent="0.3">
      <c r="A134" s="5">
        <v>37530</v>
      </c>
      <c r="B134" s="11">
        <v>-39.426000000000002</v>
      </c>
      <c r="C134" s="11">
        <v>4.7690000000000001</v>
      </c>
      <c r="D134" s="11">
        <v>-34.656999999999996</v>
      </c>
      <c r="E134" s="10" t="s">
        <v>33</v>
      </c>
      <c r="F134" s="20">
        <v>-9.4922999999999984</v>
      </c>
      <c r="G134" s="31">
        <f t="shared" si="1"/>
        <v>-25.164699999999996</v>
      </c>
    </row>
    <row r="135" spans="1:7" x14ac:dyDescent="0.3">
      <c r="A135" s="5">
        <v>37561</v>
      </c>
      <c r="B135" s="11">
        <v>-43.722000000000001</v>
      </c>
      <c r="C135" s="11">
        <v>4.7910000000000004</v>
      </c>
      <c r="D135" s="11">
        <v>-38.930999999999997</v>
      </c>
      <c r="E135" s="10" t="s">
        <v>33</v>
      </c>
      <c r="F135" s="20">
        <v>-10.408799999999999</v>
      </c>
      <c r="G135" s="31">
        <f t="shared" si="1"/>
        <v>-28.522199999999998</v>
      </c>
    </row>
    <row r="136" spans="1:7" x14ac:dyDescent="0.3">
      <c r="A136" s="5">
        <v>37591</v>
      </c>
      <c r="B136" s="11">
        <v>-47.212000000000003</v>
      </c>
      <c r="C136" s="11">
        <v>4.367</v>
      </c>
      <c r="D136" s="11">
        <v>-42.844999999999999</v>
      </c>
      <c r="E136" s="10" t="s">
        <v>33</v>
      </c>
      <c r="F136" s="20">
        <v>-9.575899999999999</v>
      </c>
      <c r="G136" s="31">
        <f t="shared" si="1"/>
        <v>-33.269100000000002</v>
      </c>
    </row>
    <row r="137" spans="1:7" x14ac:dyDescent="0.3">
      <c r="A137" s="5">
        <v>37622</v>
      </c>
      <c r="B137" s="11">
        <v>-44.579000000000001</v>
      </c>
      <c r="C137" s="11">
        <v>3.9260000000000002</v>
      </c>
      <c r="D137" s="11">
        <v>-40.652999999999999</v>
      </c>
      <c r="E137" s="10" t="s">
        <v>33</v>
      </c>
      <c r="F137" s="20">
        <v>-9.3336699999999997</v>
      </c>
      <c r="G137" s="31">
        <f t="shared" si="1"/>
        <v>-31.319330000000001</v>
      </c>
    </row>
    <row r="138" spans="1:7" x14ac:dyDescent="0.3">
      <c r="A138" s="5">
        <v>37653</v>
      </c>
      <c r="B138" s="11">
        <v>-43.366999999999997</v>
      </c>
      <c r="C138" s="11">
        <v>4.1790000000000003</v>
      </c>
      <c r="D138" s="11">
        <v>-39.188000000000002</v>
      </c>
      <c r="E138" s="10" t="s">
        <v>33</v>
      </c>
      <c r="F138" s="20">
        <v>-7.5809300000000004</v>
      </c>
      <c r="G138" s="31">
        <f t="shared" si="1"/>
        <v>-31.60707</v>
      </c>
    </row>
    <row r="139" spans="1:7" x14ac:dyDescent="0.3">
      <c r="A139" s="5">
        <v>37681</v>
      </c>
      <c r="B139" s="11">
        <v>-47.000999999999998</v>
      </c>
      <c r="C139" s="11">
        <v>3.7290000000000001</v>
      </c>
      <c r="D139" s="11">
        <v>-43.271999999999998</v>
      </c>
      <c r="E139" s="10" t="s">
        <v>33</v>
      </c>
      <c r="F139" s="20">
        <v>-7.6868999999999996</v>
      </c>
      <c r="G139" s="31">
        <f t="shared" si="1"/>
        <v>-35.585099999999997</v>
      </c>
    </row>
    <row r="140" spans="1:7" x14ac:dyDescent="0.3">
      <c r="A140" s="5">
        <v>37712</v>
      </c>
      <c r="B140" s="11">
        <v>-45.579000000000001</v>
      </c>
      <c r="C140" s="11">
        <v>3.589</v>
      </c>
      <c r="D140" s="11">
        <v>-41.99</v>
      </c>
      <c r="E140" s="10" t="s">
        <v>33</v>
      </c>
      <c r="F140" s="20">
        <v>-9.3999500000000005</v>
      </c>
      <c r="G140" s="31">
        <f t="shared" si="1"/>
        <v>-32.590050000000005</v>
      </c>
    </row>
    <row r="141" spans="1:7" x14ac:dyDescent="0.3">
      <c r="A141" s="5">
        <v>37742</v>
      </c>
      <c r="B141" s="11">
        <v>-45.03</v>
      </c>
      <c r="C141" s="11">
        <v>4.29</v>
      </c>
      <c r="D141" s="11">
        <v>-40.738999999999997</v>
      </c>
      <c r="E141" s="10" t="s">
        <v>33</v>
      </c>
      <c r="F141" s="20">
        <v>-9.9003800000000002</v>
      </c>
      <c r="G141" s="31">
        <f t="shared" si="1"/>
        <v>-30.838619999999999</v>
      </c>
    </row>
    <row r="142" spans="1:7" x14ac:dyDescent="0.3">
      <c r="A142" s="5">
        <v>37773</v>
      </c>
      <c r="B142" s="11">
        <v>-43.808</v>
      </c>
      <c r="C142" s="11">
        <v>4.1920000000000002</v>
      </c>
      <c r="D142" s="11">
        <v>-39.616</v>
      </c>
      <c r="E142" s="10" t="s">
        <v>33</v>
      </c>
      <c r="F142" s="20">
        <v>-10.007680000000001</v>
      </c>
      <c r="G142" s="31">
        <f t="shared" si="1"/>
        <v>-29.608319999999999</v>
      </c>
    </row>
    <row r="143" spans="1:7" x14ac:dyDescent="0.3">
      <c r="A143" s="5">
        <v>37803</v>
      </c>
      <c r="B143" s="11">
        <v>-44.859000000000002</v>
      </c>
      <c r="C143" s="11">
        <v>3.8149999999999999</v>
      </c>
      <c r="D143" s="11">
        <v>-41.043999999999997</v>
      </c>
      <c r="E143" s="10" t="s">
        <v>33</v>
      </c>
      <c r="F143" s="20">
        <v>-11.37119</v>
      </c>
      <c r="G143" s="31">
        <f t="shared" si="1"/>
        <v>-29.672809999999998</v>
      </c>
    </row>
    <row r="144" spans="1:7" x14ac:dyDescent="0.3">
      <c r="A144" s="5">
        <v>37834</v>
      </c>
      <c r="B144" s="11">
        <v>-43.526000000000003</v>
      </c>
      <c r="C144" s="11">
        <v>4.0730000000000004</v>
      </c>
      <c r="D144" s="11">
        <v>-39.453000000000003</v>
      </c>
      <c r="E144" s="10" t="s">
        <v>33</v>
      </c>
      <c r="F144" s="20">
        <v>-11.730469999999999</v>
      </c>
      <c r="G144" s="31">
        <f t="shared" si="1"/>
        <v>-27.722530000000006</v>
      </c>
    </row>
    <row r="145" spans="1:7" x14ac:dyDescent="0.3">
      <c r="A145" s="5">
        <v>37865</v>
      </c>
      <c r="B145" s="11">
        <v>-45.511000000000003</v>
      </c>
      <c r="C145" s="11">
        <v>4.2030000000000003</v>
      </c>
      <c r="D145" s="11">
        <v>-41.308</v>
      </c>
      <c r="E145" s="10" t="s">
        <v>33</v>
      </c>
      <c r="F145" s="20">
        <v>-12.65652</v>
      </c>
      <c r="G145" s="31">
        <f t="shared" ref="G145:G208" si="2">D145-F145</f>
        <v>-28.651479999999999</v>
      </c>
    </row>
    <row r="146" spans="1:7" x14ac:dyDescent="0.3">
      <c r="A146" s="5">
        <v>37895</v>
      </c>
      <c r="B146" s="11">
        <v>-45.234000000000002</v>
      </c>
      <c r="C146" s="11">
        <v>4.4329999999999998</v>
      </c>
      <c r="D146" s="11">
        <v>-40.801000000000002</v>
      </c>
      <c r="E146" s="10" t="s">
        <v>33</v>
      </c>
      <c r="F146" s="20">
        <v>-13.679959999999999</v>
      </c>
      <c r="G146" s="31">
        <f t="shared" si="2"/>
        <v>-27.121040000000001</v>
      </c>
    </row>
    <row r="147" spans="1:7" x14ac:dyDescent="0.3">
      <c r="A147" s="5">
        <v>37926</v>
      </c>
      <c r="B147" s="11">
        <v>-43.872999999999998</v>
      </c>
      <c r="C147" s="11">
        <v>4.5449999999999999</v>
      </c>
      <c r="D147" s="11">
        <v>-39.329000000000001</v>
      </c>
      <c r="E147" s="10" t="s">
        <v>33</v>
      </c>
      <c r="F147" s="20">
        <v>-10.837209999999999</v>
      </c>
      <c r="G147" s="31">
        <f t="shared" si="2"/>
        <v>-28.491790000000002</v>
      </c>
    </row>
    <row r="148" spans="1:7" x14ac:dyDescent="0.3">
      <c r="A148" s="5">
        <v>37956</v>
      </c>
      <c r="B148" s="11">
        <v>-48.04</v>
      </c>
      <c r="C148" s="11">
        <v>4.4470000000000001</v>
      </c>
      <c r="D148" s="11">
        <v>-43.594000000000001</v>
      </c>
      <c r="E148" s="10" t="s">
        <v>33</v>
      </c>
      <c r="F148" s="20">
        <v>-9.883189999999999</v>
      </c>
      <c r="G148" s="31">
        <f t="shared" si="2"/>
        <v>-33.710810000000002</v>
      </c>
    </row>
    <row r="149" spans="1:7" x14ac:dyDescent="0.3">
      <c r="A149" s="5">
        <v>37987</v>
      </c>
      <c r="B149" s="11">
        <v>-48.758000000000003</v>
      </c>
      <c r="C149" s="11">
        <v>4.5419999999999998</v>
      </c>
      <c r="D149" s="11">
        <v>-44.216000000000001</v>
      </c>
      <c r="E149" s="10" t="s">
        <v>33</v>
      </c>
      <c r="F149" s="20">
        <v>-11.46851</v>
      </c>
      <c r="G149" s="31">
        <f t="shared" si="2"/>
        <v>-32.747489999999999</v>
      </c>
    </row>
    <row r="150" spans="1:7" x14ac:dyDescent="0.3">
      <c r="A150" s="5">
        <v>38018</v>
      </c>
      <c r="B150" s="11">
        <v>-48.920999999999999</v>
      </c>
      <c r="C150" s="11">
        <v>4.9569999999999999</v>
      </c>
      <c r="D150" s="11">
        <v>-43.963000000000001</v>
      </c>
      <c r="E150" s="10" t="s">
        <v>33</v>
      </c>
      <c r="F150" s="20">
        <v>-8.3381100000000004</v>
      </c>
      <c r="G150" s="31">
        <f t="shared" si="2"/>
        <v>-35.624890000000001</v>
      </c>
    </row>
    <row r="151" spans="1:7" x14ac:dyDescent="0.3">
      <c r="A151" s="5">
        <v>38047</v>
      </c>
      <c r="B151" s="11">
        <v>-51.439</v>
      </c>
      <c r="C151" s="11">
        <v>5.2780000000000005</v>
      </c>
      <c r="D151" s="11">
        <v>-46.161000000000001</v>
      </c>
      <c r="E151" s="10" t="s">
        <v>33</v>
      </c>
      <c r="F151" s="20">
        <v>-10.438190000000001</v>
      </c>
      <c r="G151" s="31">
        <f t="shared" si="2"/>
        <v>-35.722810000000003</v>
      </c>
    </row>
    <row r="152" spans="1:7" x14ac:dyDescent="0.3">
      <c r="A152" s="5">
        <v>38078</v>
      </c>
      <c r="B152" s="11">
        <v>-52.042999999999999</v>
      </c>
      <c r="C152" s="11">
        <v>5.1689999999999996</v>
      </c>
      <c r="D152" s="11">
        <v>-46.872999999999998</v>
      </c>
      <c r="E152" s="10" t="s">
        <v>33</v>
      </c>
      <c r="F152" s="20">
        <v>-12.010249999999999</v>
      </c>
      <c r="G152" s="31">
        <f t="shared" si="2"/>
        <v>-34.862749999999998</v>
      </c>
    </row>
    <row r="153" spans="1:7" x14ac:dyDescent="0.3">
      <c r="A153" s="5">
        <v>38108</v>
      </c>
      <c r="B153" s="11">
        <v>-52.435000000000002</v>
      </c>
      <c r="C153" s="11">
        <v>4.6319999999999997</v>
      </c>
      <c r="D153" s="11">
        <v>-47.802999999999997</v>
      </c>
      <c r="E153" s="10" t="s">
        <v>33</v>
      </c>
      <c r="F153" s="20">
        <v>-12.232049999999999</v>
      </c>
      <c r="G153" s="31">
        <f t="shared" si="2"/>
        <v>-35.570949999999996</v>
      </c>
    </row>
    <row r="154" spans="1:7" x14ac:dyDescent="0.3">
      <c r="A154" s="5">
        <v>38139</v>
      </c>
      <c r="B154" s="11">
        <v>-58.814999999999998</v>
      </c>
      <c r="C154" s="11">
        <v>4.383</v>
      </c>
      <c r="D154" s="11">
        <v>-54.432000000000002</v>
      </c>
      <c r="E154" s="10" t="s">
        <v>33</v>
      </c>
      <c r="F154" s="20">
        <v>-14.12358</v>
      </c>
      <c r="G154" s="31">
        <f t="shared" si="2"/>
        <v>-40.308419999999998</v>
      </c>
    </row>
    <row r="155" spans="1:7" x14ac:dyDescent="0.3">
      <c r="A155" s="5">
        <v>38169</v>
      </c>
      <c r="B155" s="11">
        <v>-55.994999999999997</v>
      </c>
      <c r="C155" s="11">
        <v>5.0380000000000003</v>
      </c>
      <c r="D155" s="11">
        <v>-50.957000000000001</v>
      </c>
      <c r="E155" s="10" t="s">
        <v>33</v>
      </c>
      <c r="F155" s="20">
        <v>-14.943309999999999</v>
      </c>
      <c r="G155" s="31">
        <f t="shared" si="2"/>
        <v>-36.013690000000004</v>
      </c>
    </row>
    <row r="156" spans="1:7" x14ac:dyDescent="0.3">
      <c r="A156" s="5">
        <v>38200</v>
      </c>
      <c r="B156" s="11">
        <v>-56.857999999999997</v>
      </c>
      <c r="C156" s="11">
        <v>3.9910000000000001</v>
      </c>
      <c r="D156" s="11">
        <v>-52.868000000000002</v>
      </c>
      <c r="E156" s="10" t="s">
        <v>33</v>
      </c>
      <c r="F156" s="20">
        <v>-15.446930000000002</v>
      </c>
      <c r="G156" s="31">
        <f t="shared" si="2"/>
        <v>-37.42107</v>
      </c>
    </row>
    <row r="157" spans="1:7" x14ac:dyDescent="0.3">
      <c r="A157" s="5">
        <v>38231</v>
      </c>
      <c r="B157" s="11">
        <v>-55.825000000000003</v>
      </c>
      <c r="C157" s="11">
        <v>4.827</v>
      </c>
      <c r="D157" s="11">
        <v>-50.997</v>
      </c>
      <c r="E157" s="10" t="s">
        <v>33</v>
      </c>
      <c r="F157" s="20">
        <v>-15.563830000000001</v>
      </c>
      <c r="G157" s="31">
        <f t="shared" si="2"/>
        <v>-35.433169999999997</v>
      </c>
    </row>
    <row r="158" spans="1:7" x14ac:dyDescent="0.3">
      <c r="A158" s="5">
        <v>38261</v>
      </c>
      <c r="B158" s="11">
        <v>-59.475999999999999</v>
      </c>
      <c r="C158" s="11">
        <v>4.8929999999999998</v>
      </c>
      <c r="D158" s="11">
        <v>-54.582999999999998</v>
      </c>
      <c r="E158" s="10" t="s">
        <v>33</v>
      </c>
      <c r="F158" s="20">
        <v>-16.771459999999998</v>
      </c>
      <c r="G158" s="31">
        <f t="shared" si="2"/>
        <v>-37.811540000000001</v>
      </c>
    </row>
    <row r="159" spans="1:7" x14ac:dyDescent="0.3">
      <c r="A159" s="5">
        <v>38292</v>
      </c>
      <c r="B159" s="11">
        <v>-63.398000000000003</v>
      </c>
      <c r="C159" s="11">
        <v>5.024</v>
      </c>
      <c r="D159" s="11">
        <v>-58.374000000000002</v>
      </c>
      <c r="E159" s="10" t="s">
        <v>33</v>
      </c>
      <c r="F159" s="20">
        <v>-16.740819999999999</v>
      </c>
      <c r="G159" s="31">
        <f t="shared" si="2"/>
        <v>-41.633180000000003</v>
      </c>
    </row>
    <row r="160" spans="1:7" x14ac:dyDescent="0.3">
      <c r="A160" s="5">
        <v>38322</v>
      </c>
      <c r="B160" s="11">
        <v>-59.542999999999999</v>
      </c>
      <c r="C160" s="11">
        <v>5.4130000000000003</v>
      </c>
      <c r="D160" s="11">
        <v>-54.13</v>
      </c>
      <c r="E160" s="10" t="s">
        <v>33</v>
      </c>
      <c r="F160" s="20">
        <v>-14.177200000000001</v>
      </c>
      <c r="G160" s="31">
        <f t="shared" si="2"/>
        <v>-39.952800000000003</v>
      </c>
    </row>
    <row r="161" spans="1:7" x14ac:dyDescent="0.3">
      <c r="A161" s="5">
        <v>38353</v>
      </c>
      <c r="B161" s="11">
        <v>-61.048000000000002</v>
      </c>
      <c r="C161" s="11">
        <v>5.6509999999999998</v>
      </c>
      <c r="D161" s="11">
        <v>-55.396999999999998</v>
      </c>
      <c r="E161" s="10" t="s">
        <v>33</v>
      </c>
      <c r="F161" s="20">
        <v>-15.27647</v>
      </c>
      <c r="G161" s="31">
        <f t="shared" si="2"/>
        <v>-40.120530000000002</v>
      </c>
    </row>
    <row r="162" spans="1:7" x14ac:dyDescent="0.3">
      <c r="A162" s="5">
        <v>38384</v>
      </c>
      <c r="B162" s="11">
        <v>-63.302999999999997</v>
      </c>
      <c r="C162" s="11">
        <v>6.048</v>
      </c>
      <c r="D162" s="11">
        <v>-57.255000000000003</v>
      </c>
      <c r="E162" s="10" t="s">
        <v>33</v>
      </c>
      <c r="F162" s="20">
        <v>-13.879509999999998</v>
      </c>
      <c r="G162" s="31">
        <f t="shared" si="2"/>
        <v>-43.375490000000006</v>
      </c>
    </row>
    <row r="163" spans="1:7" x14ac:dyDescent="0.3">
      <c r="A163" s="5">
        <v>38412</v>
      </c>
      <c r="B163" s="11">
        <v>-58.796999999999997</v>
      </c>
      <c r="C163" s="11">
        <v>6.3719999999999999</v>
      </c>
      <c r="D163" s="11">
        <v>-52.424999999999997</v>
      </c>
      <c r="E163" s="10" t="s">
        <v>33</v>
      </c>
      <c r="F163" s="20">
        <v>-12.848520000000001</v>
      </c>
      <c r="G163" s="31">
        <f t="shared" si="2"/>
        <v>-39.576479999999997</v>
      </c>
    </row>
    <row r="164" spans="1:7" x14ac:dyDescent="0.3">
      <c r="A164" s="5">
        <v>38443</v>
      </c>
      <c r="B164" s="11">
        <v>-62.463999999999999</v>
      </c>
      <c r="C164" s="11">
        <v>5.6669999999999998</v>
      </c>
      <c r="D164" s="11">
        <v>-56.795999999999999</v>
      </c>
      <c r="E164" s="10" t="s">
        <v>33</v>
      </c>
      <c r="F164" s="20">
        <v>-14.884829999999999</v>
      </c>
      <c r="G164" s="31">
        <f t="shared" si="2"/>
        <v>-41.911169999999998</v>
      </c>
    </row>
    <row r="165" spans="1:7" x14ac:dyDescent="0.3">
      <c r="A165" s="5">
        <v>38473</v>
      </c>
      <c r="B165" s="11">
        <v>-61.533999999999999</v>
      </c>
      <c r="C165" s="11">
        <v>5.7</v>
      </c>
      <c r="D165" s="11">
        <v>-55.835000000000001</v>
      </c>
      <c r="E165" s="10" t="s">
        <v>33</v>
      </c>
      <c r="F165" s="20">
        <v>-15.830290000000002</v>
      </c>
      <c r="G165" s="31">
        <f t="shared" si="2"/>
        <v>-40.004710000000003</v>
      </c>
    </row>
    <row r="166" spans="1:7" x14ac:dyDescent="0.3">
      <c r="A166" s="5">
        <v>38504</v>
      </c>
      <c r="B166" s="11">
        <v>-63.390999999999998</v>
      </c>
      <c r="C166" s="11">
        <v>5.6580000000000004</v>
      </c>
      <c r="D166" s="11">
        <v>-57.732999999999997</v>
      </c>
      <c r="E166" s="10" t="s">
        <v>33</v>
      </c>
      <c r="F166" s="20">
        <v>-17.605970000000003</v>
      </c>
      <c r="G166" s="31">
        <f t="shared" si="2"/>
        <v>-40.127029999999991</v>
      </c>
    </row>
    <row r="167" spans="1:7" x14ac:dyDescent="0.3">
      <c r="A167" s="5">
        <v>38534</v>
      </c>
      <c r="B167" s="11">
        <v>-63.162999999999997</v>
      </c>
      <c r="C167" s="11">
        <v>5.617</v>
      </c>
      <c r="D167" s="11">
        <v>-57.545999999999999</v>
      </c>
      <c r="E167" s="10" t="s">
        <v>33</v>
      </c>
      <c r="F167" s="20">
        <v>-17.712730000000001</v>
      </c>
      <c r="G167" s="31">
        <f t="shared" si="2"/>
        <v>-39.833269999999999</v>
      </c>
    </row>
    <row r="168" spans="1:7" x14ac:dyDescent="0.3">
      <c r="A168" s="5">
        <v>38565</v>
      </c>
      <c r="B168" s="11">
        <v>-63.747999999999998</v>
      </c>
      <c r="C168" s="11">
        <v>5.91</v>
      </c>
      <c r="D168" s="11">
        <v>-57.838000000000001</v>
      </c>
      <c r="E168" s="10" t="s">
        <v>33</v>
      </c>
      <c r="F168" s="20">
        <v>-18.69258</v>
      </c>
      <c r="G168" s="31">
        <f t="shared" si="2"/>
        <v>-39.145420000000001</v>
      </c>
    </row>
    <row r="169" spans="1:7" x14ac:dyDescent="0.3">
      <c r="A169" s="5">
        <v>38596</v>
      </c>
      <c r="B169" s="11">
        <v>-70.334999999999994</v>
      </c>
      <c r="C169" s="11">
        <v>6.1429999999999998</v>
      </c>
      <c r="D169" s="11">
        <v>-64.191999999999993</v>
      </c>
      <c r="E169" s="10" t="s">
        <v>33</v>
      </c>
      <c r="F169" s="20">
        <v>-20.128689999999999</v>
      </c>
      <c r="G169" s="31">
        <f t="shared" si="2"/>
        <v>-44.063309999999994</v>
      </c>
    </row>
    <row r="170" spans="1:7" x14ac:dyDescent="0.3">
      <c r="A170" s="5">
        <v>38626</v>
      </c>
      <c r="B170" s="11">
        <v>-72.974000000000004</v>
      </c>
      <c r="C170" s="11">
        <v>6.5460000000000003</v>
      </c>
      <c r="D170" s="11">
        <v>-66.427999999999997</v>
      </c>
      <c r="E170" s="10" t="s">
        <v>33</v>
      </c>
      <c r="F170" s="20">
        <v>-20.483750000000001</v>
      </c>
      <c r="G170" s="31">
        <f t="shared" si="2"/>
        <v>-45.944249999999997</v>
      </c>
    </row>
    <row r="171" spans="1:7" x14ac:dyDescent="0.3">
      <c r="A171" s="5">
        <v>38657</v>
      </c>
      <c r="B171" s="11">
        <v>-69.634</v>
      </c>
      <c r="C171" s="11">
        <v>6.2530000000000001</v>
      </c>
      <c r="D171" s="11">
        <v>-63.381</v>
      </c>
      <c r="E171" s="10" t="s">
        <v>33</v>
      </c>
      <c r="F171" s="20">
        <v>-18.61861</v>
      </c>
      <c r="G171" s="31">
        <f t="shared" si="2"/>
        <v>-44.762389999999996</v>
      </c>
    </row>
    <row r="172" spans="1:7" x14ac:dyDescent="0.3">
      <c r="A172" s="5">
        <v>38687</v>
      </c>
      <c r="B172" s="11">
        <v>-70.34</v>
      </c>
      <c r="C172" s="11">
        <v>6.54</v>
      </c>
      <c r="D172" s="11">
        <v>-63.8</v>
      </c>
      <c r="E172" s="10" t="s">
        <v>33</v>
      </c>
      <c r="F172" s="20">
        <v>-16.31625</v>
      </c>
      <c r="G172" s="31">
        <f t="shared" si="2"/>
        <v>-47.483750000000001</v>
      </c>
    </row>
    <row r="173" spans="1:7" x14ac:dyDescent="0.3">
      <c r="A173" s="5">
        <v>38718</v>
      </c>
      <c r="B173" s="11">
        <v>-72.784000000000006</v>
      </c>
      <c r="C173" s="11">
        <v>6.1130000000000004</v>
      </c>
      <c r="D173" s="11">
        <v>-66.671000000000006</v>
      </c>
      <c r="E173" s="10" t="s">
        <v>33</v>
      </c>
      <c r="F173" s="20">
        <v>-17.98563</v>
      </c>
      <c r="G173" s="31">
        <f t="shared" si="2"/>
        <v>-48.685370000000006</v>
      </c>
    </row>
    <row r="174" spans="1:7" x14ac:dyDescent="0.3">
      <c r="A174" s="5">
        <v>38749</v>
      </c>
      <c r="B174" s="11">
        <v>-67.367999999999995</v>
      </c>
      <c r="C174" s="11">
        <v>5.2480000000000002</v>
      </c>
      <c r="D174" s="11">
        <v>-62.12</v>
      </c>
      <c r="E174" s="10" t="s">
        <v>33</v>
      </c>
      <c r="F174" s="20">
        <v>-13.833150000000002</v>
      </c>
      <c r="G174" s="31">
        <f t="shared" si="2"/>
        <v>-48.286849999999994</v>
      </c>
    </row>
    <row r="175" spans="1:7" x14ac:dyDescent="0.3">
      <c r="A175" s="5">
        <v>38777</v>
      </c>
      <c r="B175" s="11">
        <v>-67.87</v>
      </c>
      <c r="C175" s="11">
        <v>6.3010000000000002</v>
      </c>
      <c r="D175" s="11">
        <v>-61.569000000000003</v>
      </c>
      <c r="E175" s="10" t="s">
        <v>33</v>
      </c>
      <c r="F175" s="20">
        <v>-15.664239999999998</v>
      </c>
      <c r="G175" s="31">
        <f t="shared" si="2"/>
        <v>-45.904760000000003</v>
      </c>
    </row>
    <row r="176" spans="1:7" x14ac:dyDescent="0.3">
      <c r="A176" s="5">
        <v>38808</v>
      </c>
      <c r="B176" s="11">
        <v>-68.551000000000002</v>
      </c>
      <c r="C176" s="11">
        <v>6.6020000000000003</v>
      </c>
      <c r="D176" s="11">
        <v>-61.948999999999998</v>
      </c>
      <c r="E176" s="10" t="s">
        <v>33</v>
      </c>
      <c r="F176" s="20">
        <v>-17.226699999999997</v>
      </c>
      <c r="G176" s="31">
        <f t="shared" si="2"/>
        <v>-44.722300000000004</v>
      </c>
    </row>
    <row r="177" spans="1:7" x14ac:dyDescent="0.3">
      <c r="A177" s="5">
        <v>38838</v>
      </c>
      <c r="B177" s="11">
        <v>-71.12</v>
      </c>
      <c r="C177" s="11">
        <v>7.1159999999999997</v>
      </c>
      <c r="D177" s="11">
        <v>-64.003</v>
      </c>
      <c r="E177" s="10" t="s">
        <v>33</v>
      </c>
      <c r="F177" s="20">
        <v>-17.883509999999998</v>
      </c>
      <c r="G177" s="31">
        <f t="shared" si="2"/>
        <v>-46.119489999999999</v>
      </c>
    </row>
    <row r="178" spans="1:7" x14ac:dyDescent="0.3">
      <c r="A178" s="5">
        <v>38869</v>
      </c>
      <c r="B178" s="11">
        <v>-69.534000000000006</v>
      </c>
      <c r="C178" s="11">
        <v>6.7359999999999998</v>
      </c>
      <c r="D178" s="11">
        <v>-62.798000000000002</v>
      </c>
      <c r="E178" s="10" t="s">
        <v>33</v>
      </c>
      <c r="F178" s="20">
        <v>-19.686790000000002</v>
      </c>
      <c r="G178" s="31">
        <f t="shared" si="2"/>
        <v>-43.11121</v>
      </c>
    </row>
    <row r="179" spans="1:7" x14ac:dyDescent="0.3">
      <c r="A179" s="5">
        <v>38899</v>
      </c>
      <c r="B179" s="11">
        <v>-72.572999999999993</v>
      </c>
      <c r="C179" s="11">
        <v>6.5659999999999998</v>
      </c>
      <c r="D179" s="11">
        <v>-66.007000000000005</v>
      </c>
      <c r="E179" s="10" t="s">
        <v>33</v>
      </c>
      <c r="F179" s="20">
        <v>-19.82572</v>
      </c>
      <c r="G179" s="31">
        <f t="shared" si="2"/>
        <v>-46.181280000000001</v>
      </c>
    </row>
    <row r="180" spans="1:7" x14ac:dyDescent="0.3">
      <c r="A180" s="5">
        <v>38930</v>
      </c>
      <c r="B180" s="11">
        <v>-74.13</v>
      </c>
      <c r="C180" s="11">
        <v>6.7789999999999999</v>
      </c>
      <c r="D180" s="11">
        <v>-67.350999999999999</v>
      </c>
      <c r="E180" s="10" t="s">
        <v>33</v>
      </c>
      <c r="F180" s="20">
        <v>-22.110029999999998</v>
      </c>
      <c r="G180" s="31">
        <f t="shared" si="2"/>
        <v>-45.240970000000004</v>
      </c>
    </row>
    <row r="181" spans="1:7" x14ac:dyDescent="0.3">
      <c r="A181" s="5">
        <v>38961</v>
      </c>
      <c r="B181" s="11">
        <v>-71.165000000000006</v>
      </c>
      <c r="C181" s="11">
        <v>6.8540000000000001</v>
      </c>
      <c r="D181" s="11">
        <v>-64.311000000000007</v>
      </c>
      <c r="E181" s="10" t="s">
        <v>33</v>
      </c>
      <c r="F181" s="20">
        <v>-23.109589999999997</v>
      </c>
      <c r="G181" s="31">
        <f t="shared" si="2"/>
        <v>-41.20141000000001</v>
      </c>
    </row>
    <row r="182" spans="1:7" x14ac:dyDescent="0.3">
      <c r="A182" s="5">
        <v>38991</v>
      </c>
      <c r="B182" s="11">
        <v>-65.81</v>
      </c>
      <c r="C182" s="11">
        <v>7.6710000000000003</v>
      </c>
      <c r="D182" s="11">
        <v>-58.139000000000003</v>
      </c>
      <c r="E182" s="10" t="s">
        <v>33</v>
      </c>
      <c r="F182" s="20">
        <v>-24.503339999999998</v>
      </c>
      <c r="G182" s="31">
        <f t="shared" si="2"/>
        <v>-33.635660000000001</v>
      </c>
    </row>
    <row r="183" spans="1:7" x14ac:dyDescent="0.3">
      <c r="A183" s="5">
        <v>39022</v>
      </c>
      <c r="B183" s="11">
        <v>-65.67</v>
      </c>
      <c r="C183" s="11">
        <v>8.0519999999999996</v>
      </c>
      <c r="D183" s="11">
        <v>-57.618000000000002</v>
      </c>
      <c r="E183" s="10" t="s">
        <v>33</v>
      </c>
      <c r="F183" s="20">
        <v>-23.179279999999999</v>
      </c>
      <c r="G183" s="31">
        <f t="shared" si="2"/>
        <v>-34.438720000000004</v>
      </c>
    </row>
    <row r="184" spans="1:7" x14ac:dyDescent="0.3">
      <c r="A184" s="5">
        <v>39052</v>
      </c>
      <c r="B184" s="11">
        <v>-69.113</v>
      </c>
      <c r="C184" s="11">
        <v>8.3640000000000008</v>
      </c>
      <c r="D184" s="11">
        <v>-60.749000000000002</v>
      </c>
      <c r="E184" s="10" t="s">
        <v>33</v>
      </c>
      <c r="F184" s="20">
        <v>-19.093409999999999</v>
      </c>
      <c r="G184" s="31">
        <f t="shared" si="2"/>
        <v>-41.655590000000004</v>
      </c>
    </row>
    <row r="185" spans="1:7" x14ac:dyDescent="0.3">
      <c r="A185" s="5">
        <v>39083</v>
      </c>
      <c r="B185" s="11">
        <v>-65.644000000000005</v>
      </c>
      <c r="C185" s="11">
        <v>8.52</v>
      </c>
      <c r="D185" s="11">
        <v>-57.124000000000002</v>
      </c>
      <c r="E185" s="10" t="s">
        <v>33</v>
      </c>
      <c r="F185" s="20">
        <v>-21.251069999999999</v>
      </c>
      <c r="G185" s="31">
        <f t="shared" si="2"/>
        <v>-35.872930000000004</v>
      </c>
    </row>
    <row r="186" spans="1:7" x14ac:dyDescent="0.3">
      <c r="A186" s="5">
        <v>39114</v>
      </c>
      <c r="B186" s="11">
        <v>-66.263000000000005</v>
      </c>
      <c r="C186" s="11">
        <v>8.09</v>
      </c>
      <c r="D186" s="11">
        <v>-58.171999999999997</v>
      </c>
      <c r="E186" s="10" t="s">
        <v>33</v>
      </c>
      <c r="F186" s="20">
        <v>-18.506010000000003</v>
      </c>
      <c r="G186" s="31">
        <f t="shared" si="2"/>
        <v>-39.665989999999994</v>
      </c>
    </row>
    <row r="187" spans="1:7" x14ac:dyDescent="0.3">
      <c r="A187" s="5">
        <v>39142</v>
      </c>
      <c r="B187" s="11">
        <v>-70.370999999999995</v>
      </c>
      <c r="C187" s="11">
        <v>8.9719999999999995</v>
      </c>
      <c r="D187" s="11">
        <v>-61.399000000000001</v>
      </c>
      <c r="E187" s="10" t="s">
        <v>33</v>
      </c>
      <c r="F187" s="20">
        <v>-17.297609999999999</v>
      </c>
      <c r="G187" s="31">
        <f t="shared" si="2"/>
        <v>-44.101390000000002</v>
      </c>
    </row>
    <row r="188" spans="1:7" x14ac:dyDescent="0.3">
      <c r="A188" s="5">
        <v>39173</v>
      </c>
      <c r="B188" s="11">
        <v>-68.432000000000002</v>
      </c>
      <c r="C188" s="11">
        <v>8.6140000000000008</v>
      </c>
      <c r="D188" s="11">
        <v>-59.817999999999998</v>
      </c>
      <c r="E188" s="10" t="s">
        <v>33</v>
      </c>
      <c r="F188" s="20">
        <v>-19.53755</v>
      </c>
      <c r="G188" s="31">
        <f t="shared" si="2"/>
        <v>-40.280450000000002</v>
      </c>
    </row>
    <row r="189" spans="1:7" x14ac:dyDescent="0.3">
      <c r="A189" s="5">
        <v>39203</v>
      </c>
      <c r="B189" s="11">
        <v>-67.763000000000005</v>
      </c>
      <c r="C189" s="11">
        <v>8.9510000000000005</v>
      </c>
      <c r="D189" s="11">
        <v>-58.811999999999998</v>
      </c>
      <c r="E189" s="10" t="s">
        <v>33</v>
      </c>
      <c r="F189" s="20">
        <v>-20.161159999999999</v>
      </c>
      <c r="G189" s="31">
        <f t="shared" si="2"/>
        <v>-38.650840000000002</v>
      </c>
    </row>
    <row r="190" spans="1:7" x14ac:dyDescent="0.3">
      <c r="A190" s="5">
        <v>39234</v>
      </c>
      <c r="B190" s="11">
        <v>-68.47</v>
      </c>
      <c r="C190" s="11">
        <v>9.3729999999999993</v>
      </c>
      <c r="D190" s="11">
        <v>-59.097000000000001</v>
      </c>
      <c r="E190" s="10" t="s">
        <v>33</v>
      </c>
      <c r="F190" s="20">
        <v>-21.509229999999999</v>
      </c>
      <c r="G190" s="31">
        <f t="shared" si="2"/>
        <v>-37.587770000000006</v>
      </c>
    </row>
    <row r="191" spans="1:7" x14ac:dyDescent="0.3">
      <c r="A191" s="5">
        <v>39264</v>
      </c>
      <c r="B191" s="11">
        <v>-68.971000000000004</v>
      </c>
      <c r="C191" s="11">
        <v>9.9290000000000003</v>
      </c>
      <c r="D191" s="11">
        <v>-59.042999999999999</v>
      </c>
      <c r="E191" s="10" t="s">
        <v>33</v>
      </c>
      <c r="F191" s="20">
        <v>-23.935260000000003</v>
      </c>
      <c r="G191" s="31">
        <f t="shared" si="2"/>
        <v>-35.107739999999993</v>
      </c>
    </row>
    <row r="192" spans="1:7" x14ac:dyDescent="0.3">
      <c r="A192" s="5">
        <v>39295</v>
      </c>
      <c r="B192" s="11">
        <v>-66.882999999999996</v>
      </c>
      <c r="C192" s="11">
        <v>10.774000000000001</v>
      </c>
      <c r="D192" s="11">
        <v>-56.109000000000002</v>
      </c>
      <c r="E192" s="10" t="s">
        <v>33</v>
      </c>
      <c r="F192" s="20">
        <v>-22.871700000000001</v>
      </c>
      <c r="G192" s="31">
        <f t="shared" si="2"/>
        <v>-33.237300000000005</v>
      </c>
    </row>
    <row r="193" spans="1:7" x14ac:dyDescent="0.3">
      <c r="A193" s="5">
        <v>39326</v>
      </c>
      <c r="B193" s="11">
        <v>-67.578999999999994</v>
      </c>
      <c r="C193" s="11">
        <v>10.771000000000001</v>
      </c>
      <c r="D193" s="11">
        <v>-56.808</v>
      </c>
      <c r="E193" s="10" t="s">
        <v>33</v>
      </c>
      <c r="F193" s="20">
        <v>-24.107130000000002</v>
      </c>
      <c r="G193" s="31">
        <f t="shared" si="2"/>
        <v>-32.700869999999995</v>
      </c>
    </row>
    <row r="194" spans="1:7" x14ac:dyDescent="0.3">
      <c r="A194" s="5">
        <v>39356</v>
      </c>
      <c r="B194" s="11">
        <v>-68.099000000000004</v>
      </c>
      <c r="C194" s="11">
        <v>12.499000000000001</v>
      </c>
      <c r="D194" s="11">
        <v>-55.6</v>
      </c>
      <c r="E194" s="10" t="s">
        <v>33</v>
      </c>
      <c r="F194" s="20">
        <v>-26.022480000000002</v>
      </c>
      <c r="G194" s="31">
        <f t="shared" si="2"/>
        <v>-29.57752</v>
      </c>
    </row>
    <row r="195" spans="1:7" x14ac:dyDescent="0.3">
      <c r="A195" s="5">
        <v>39387</v>
      </c>
      <c r="B195" s="11">
        <v>-71.564999999999998</v>
      </c>
      <c r="C195" s="11">
        <v>12.926</v>
      </c>
      <c r="D195" s="11">
        <v>-58.64</v>
      </c>
      <c r="E195" s="10" t="s">
        <v>33</v>
      </c>
      <c r="F195" s="20">
        <v>-24.199200000000001</v>
      </c>
      <c r="G195" s="31">
        <f t="shared" si="2"/>
        <v>-34.440799999999996</v>
      </c>
    </row>
    <row r="196" spans="1:7" x14ac:dyDescent="0.3">
      <c r="A196" s="5">
        <v>39417</v>
      </c>
      <c r="B196" s="11">
        <v>-68.846000000000004</v>
      </c>
      <c r="C196" s="11">
        <v>12.741</v>
      </c>
      <c r="D196" s="11">
        <v>-56.104999999999997</v>
      </c>
      <c r="E196" s="10" t="s">
        <v>33</v>
      </c>
      <c r="F196" s="20">
        <v>-19.107719999999997</v>
      </c>
      <c r="G196" s="31">
        <f t="shared" si="2"/>
        <v>-36.997280000000003</v>
      </c>
    </row>
    <row r="197" spans="1:7" x14ac:dyDescent="0.3">
      <c r="A197" s="5">
        <v>39448</v>
      </c>
      <c r="B197" s="11">
        <v>-71.456000000000003</v>
      </c>
      <c r="C197" s="11">
        <v>11.417</v>
      </c>
      <c r="D197" s="11">
        <v>-60.04</v>
      </c>
      <c r="E197" s="10" t="s">
        <v>33</v>
      </c>
      <c r="F197" s="20">
        <v>-20.636290000000002</v>
      </c>
      <c r="G197" s="31">
        <f t="shared" si="2"/>
        <v>-39.403709999999997</v>
      </c>
    </row>
    <row r="198" spans="1:7" x14ac:dyDescent="0.3">
      <c r="A198" s="5">
        <v>39479</v>
      </c>
      <c r="B198" s="11">
        <v>-73.921999999999997</v>
      </c>
      <c r="C198" s="11">
        <v>10.663</v>
      </c>
      <c r="D198" s="11">
        <v>-63.259</v>
      </c>
      <c r="E198" s="10" t="s">
        <v>33</v>
      </c>
      <c r="F198" s="20">
        <v>-18.397850000000002</v>
      </c>
      <c r="G198" s="31">
        <f t="shared" si="2"/>
        <v>-44.861149999999995</v>
      </c>
    </row>
    <row r="199" spans="1:7" x14ac:dyDescent="0.3">
      <c r="A199" s="5">
        <v>39508</v>
      </c>
      <c r="B199" s="11">
        <v>-70.706000000000003</v>
      </c>
      <c r="C199" s="11">
        <v>11.468999999999999</v>
      </c>
      <c r="D199" s="11">
        <v>-59.235999999999997</v>
      </c>
      <c r="E199" s="10" t="s">
        <v>33</v>
      </c>
      <c r="F199" s="20">
        <v>-16.145849999999999</v>
      </c>
      <c r="G199" s="31">
        <f t="shared" si="2"/>
        <v>-43.090149999999994</v>
      </c>
    </row>
    <row r="200" spans="1:7" x14ac:dyDescent="0.3">
      <c r="A200" s="5">
        <v>39539</v>
      </c>
      <c r="B200" s="11">
        <v>-74.158000000000001</v>
      </c>
      <c r="C200" s="11">
        <v>11.516</v>
      </c>
      <c r="D200" s="11">
        <v>-62.640999999999998</v>
      </c>
      <c r="E200" s="10" t="s">
        <v>33</v>
      </c>
      <c r="F200" s="20">
        <v>-20.300450000000001</v>
      </c>
      <c r="G200" s="31">
        <f t="shared" si="2"/>
        <v>-42.340549999999993</v>
      </c>
    </row>
    <row r="201" spans="1:7" x14ac:dyDescent="0.3">
      <c r="A201" s="5">
        <v>39569</v>
      </c>
      <c r="B201" s="11">
        <v>-73.695999999999998</v>
      </c>
      <c r="C201" s="11">
        <v>12.419</v>
      </c>
      <c r="D201" s="11">
        <v>-61.277000000000001</v>
      </c>
      <c r="E201" s="10" t="s">
        <v>33</v>
      </c>
      <c r="F201" s="20">
        <v>-21.358830000000001</v>
      </c>
      <c r="G201" s="31">
        <f t="shared" si="2"/>
        <v>-39.918170000000003</v>
      </c>
    </row>
    <row r="202" spans="1:7" x14ac:dyDescent="0.3">
      <c r="A202" s="5">
        <v>39600</v>
      </c>
      <c r="B202" s="11">
        <v>-72.091999999999999</v>
      </c>
      <c r="C202" s="11">
        <v>12.164</v>
      </c>
      <c r="D202" s="11">
        <v>-59.927999999999997</v>
      </c>
      <c r="E202" s="10" t="s">
        <v>33</v>
      </c>
      <c r="F202" s="20">
        <v>-21.742429999999999</v>
      </c>
      <c r="G202" s="31">
        <f t="shared" si="2"/>
        <v>-38.185569999999998</v>
      </c>
    </row>
    <row r="203" spans="1:7" x14ac:dyDescent="0.3">
      <c r="A203" s="5">
        <v>39630</v>
      </c>
      <c r="B203" s="11">
        <v>-77.388000000000005</v>
      </c>
      <c r="C203" s="11">
        <v>11.645</v>
      </c>
      <c r="D203" s="11">
        <v>-65.742999999999995</v>
      </c>
      <c r="E203" s="10" t="s">
        <v>33</v>
      </c>
      <c r="F203" s="20">
        <v>-25.01266</v>
      </c>
      <c r="G203" s="31">
        <f t="shared" si="2"/>
        <v>-40.730339999999998</v>
      </c>
    </row>
    <row r="204" spans="1:7" x14ac:dyDescent="0.3">
      <c r="A204" s="5">
        <v>39661</v>
      </c>
      <c r="B204" s="11">
        <v>-71.325999999999993</v>
      </c>
      <c r="C204" s="11">
        <v>10.426</v>
      </c>
      <c r="D204" s="11">
        <v>-60.9</v>
      </c>
      <c r="E204" s="10" t="s">
        <v>33</v>
      </c>
      <c r="F204" s="20">
        <v>-25.622400000000003</v>
      </c>
      <c r="G204" s="31">
        <f t="shared" si="2"/>
        <v>-35.277599999999993</v>
      </c>
    </row>
    <row r="205" spans="1:7" x14ac:dyDescent="0.3">
      <c r="A205" s="5">
        <v>39692</v>
      </c>
      <c r="B205" s="11">
        <v>-70.224999999999994</v>
      </c>
      <c r="C205" s="11">
        <v>10.734</v>
      </c>
      <c r="D205" s="11">
        <v>-59.491</v>
      </c>
      <c r="E205" s="10" t="s">
        <v>33</v>
      </c>
      <c r="F205" s="20">
        <v>-27.821049999999996</v>
      </c>
      <c r="G205" s="31">
        <f t="shared" si="2"/>
        <v>-31.669950000000004</v>
      </c>
    </row>
    <row r="206" spans="1:7" x14ac:dyDescent="0.3">
      <c r="A206" s="5">
        <v>39722</v>
      </c>
      <c r="B206" s="11">
        <v>-69.966999999999999</v>
      </c>
      <c r="C206" s="11">
        <v>10.425000000000001</v>
      </c>
      <c r="D206" s="11">
        <v>-59.540999999999997</v>
      </c>
      <c r="E206" s="10" t="s">
        <v>33</v>
      </c>
      <c r="F206" s="20">
        <v>-27.949000000000002</v>
      </c>
      <c r="G206" s="31">
        <f t="shared" si="2"/>
        <v>-31.591999999999995</v>
      </c>
    </row>
    <row r="207" spans="1:7" x14ac:dyDescent="0.3">
      <c r="A207" s="5">
        <v>39753</v>
      </c>
      <c r="B207" s="11">
        <v>-53.436</v>
      </c>
      <c r="C207" s="11">
        <v>9.2810000000000006</v>
      </c>
      <c r="D207" s="11">
        <v>-44.155999999999999</v>
      </c>
      <c r="E207" s="10" t="s">
        <v>33</v>
      </c>
      <c r="F207" s="20">
        <v>-23.084049999999998</v>
      </c>
      <c r="G207" s="31">
        <f t="shared" si="2"/>
        <v>-21.071950000000001</v>
      </c>
    </row>
    <row r="208" spans="1:7" x14ac:dyDescent="0.3">
      <c r="A208" s="5">
        <v>39783</v>
      </c>
      <c r="B208" s="11">
        <v>-51.735999999999997</v>
      </c>
      <c r="C208" s="11">
        <v>9.61</v>
      </c>
      <c r="D208" s="11">
        <v>-42.125999999999998</v>
      </c>
      <c r="E208" s="10" t="s">
        <v>33</v>
      </c>
      <c r="F208" s="20">
        <v>-19.968790000000002</v>
      </c>
      <c r="G208" s="31">
        <f t="shared" si="2"/>
        <v>-22.157209999999996</v>
      </c>
    </row>
    <row r="209" spans="1:7" x14ac:dyDescent="0.3">
      <c r="A209" s="5">
        <v>39814</v>
      </c>
      <c r="B209" s="11">
        <v>-47.002000000000002</v>
      </c>
      <c r="C209" s="11">
        <v>9.2720000000000002</v>
      </c>
      <c r="D209" s="11">
        <v>-37.728999999999999</v>
      </c>
      <c r="E209" s="10" t="s">
        <v>33</v>
      </c>
      <c r="F209" s="20">
        <v>-20.588349999999998</v>
      </c>
      <c r="G209" s="31">
        <f t="shared" ref="G209:G272" si="3">D209-F209</f>
        <v>-17.140650000000001</v>
      </c>
    </row>
    <row r="210" spans="1:7" x14ac:dyDescent="0.3">
      <c r="A210" s="5">
        <v>39845</v>
      </c>
      <c r="B210" s="11">
        <v>-36.975000000000001</v>
      </c>
      <c r="C210" s="11">
        <v>9.7040000000000006</v>
      </c>
      <c r="D210" s="11">
        <v>-27.271999999999998</v>
      </c>
      <c r="E210" s="10" t="s">
        <v>33</v>
      </c>
      <c r="F210" s="20">
        <v>-14.21332</v>
      </c>
      <c r="G210" s="31">
        <f t="shared" si="3"/>
        <v>-13.058679999999999</v>
      </c>
    </row>
    <row r="211" spans="1:7" x14ac:dyDescent="0.3">
      <c r="A211" s="5">
        <v>39873</v>
      </c>
      <c r="B211" s="11">
        <v>-38.572000000000003</v>
      </c>
      <c r="C211" s="11">
        <v>10.141</v>
      </c>
      <c r="D211" s="11">
        <v>-28.431000000000001</v>
      </c>
      <c r="E211" s="10" t="s">
        <v>33</v>
      </c>
      <c r="F211" s="20">
        <v>-15.608739999999999</v>
      </c>
      <c r="G211" s="31">
        <f t="shared" si="3"/>
        <v>-12.822260000000002</v>
      </c>
    </row>
    <row r="212" spans="1:7" x14ac:dyDescent="0.3">
      <c r="A212" s="5">
        <v>39904</v>
      </c>
      <c r="B212" s="11">
        <v>-39.295000000000002</v>
      </c>
      <c r="C212" s="11">
        <v>10.239000000000001</v>
      </c>
      <c r="D212" s="11">
        <v>-29.056000000000001</v>
      </c>
      <c r="E212" s="10" t="s">
        <v>33</v>
      </c>
      <c r="F212" s="20">
        <v>-16.757560000000002</v>
      </c>
      <c r="G212" s="31">
        <f t="shared" si="3"/>
        <v>-12.298439999999999</v>
      </c>
    </row>
    <row r="213" spans="1:7" x14ac:dyDescent="0.3">
      <c r="A213" s="5">
        <v>39934</v>
      </c>
      <c r="B213" s="11">
        <v>-35.362000000000002</v>
      </c>
      <c r="C213" s="11">
        <v>10.507</v>
      </c>
      <c r="D213" s="11">
        <v>-24.855</v>
      </c>
      <c r="E213" s="10" t="s">
        <v>33</v>
      </c>
      <c r="F213" s="20">
        <v>-17.47598</v>
      </c>
      <c r="G213" s="31">
        <f t="shared" si="3"/>
        <v>-7.3790200000000006</v>
      </c>
    </row>
    <row r="214" spans="1:7" x14ac:dyDescent="0.3">
      <c r="A214" s="5">
        <v>39965</v>
      </c>
      <c r="B214" s="11">
        <v>-36.393999999999998</v>
      </c>
      <c r="C214" s="11">
        <v>10.561999999999999</v>
      </c>
      <c r="D214" s="11">
        <v>-25.832000000000001</v>
      </c>
      <c r="E214" s="10" t="s">
        <v>33</v>
      </c>
      <c r="F214" s="20">
        <v>-18.430430000000001</v>
      </c>
      <c r="G214" s="31">
        <f t="shared" si="3"/>
        <v>-7.4015699999999995</v>
      </c>
    </row>
    <row r="215" spans="1:7" x14ac:dyDescent="0.3">
      <c r="A215" s="5">
        <v>39995</v>
      </c>
      <c r="B215" s="11">
        <v>-42.439</v>
      </c>
      <c r="C215" s="11">
        <v>10.022</v>
      </c>
      <c r="D215" s="11">
        <v>-32.417000000000002</v>
      </c>
      <c r="E215" s="10" t="s">
        <v>33</v>
      </c>
      <c r="F215" s="20">
        <v>-20.421709999999997</v>
      </c>
      <c r="G215" s="31">
        <f t="shared" si="3"/>
        <v>-11.995290000000004</v>
      </c>
    </row>
    <row r="216" spans="1:7" x14ac:dyDescent="0.3">
      <c r="A216" s="5">
        <v>40026</v>
      </c>
      <c r="B216" s="11">
        <v>-41.488</v>
      </c>
      <c r="C216" s="11">
        <v>10.497999999999999</v>
      </c>
      <c r="D216" s="11">
        <v>-30.99</v>
      </c>
      <c r="E216" s="10" t="s">
        <v>33</v>
      </c>
      <c r="F216" s="20">
        <v>-20.267029999999998</v>
      </c>
      <c r="G216" s="31">
        <f t="shared" si="3"/>
        <v>-10.72297</v>
      </c>
    </row>
    <row r="217" spans="1:7" x14ac:dyDescent="0.3">
      <c r="A217" s="5">
        <v>40057</v>
      </c>
      <c r="B217" s="11">
        <v>-44.929000000000002</v>
      </c>
      <c r="C217" s="11">
        <v>10.891</v>
      </c>
      <c r="D217" s="11">
        <v>-34.037999999999997</v>
      </c>
      <c r="E217" s="10" t="s">
        <v>33</v>
      </c>
      <c r="F217" s="20">
        <v>-22.150650000000002</v>
      </c>
      <c r="G217" s="31">
        <f t="shared" si="3"/>
        <v>-11.887349999999994</v>
      </c>
    </row>
    <row r="218" spans="1:7" x14ac:dyDescent="0.3">
      <c r="A218" s="5">
        <v>40087</v>
      </c>
      <c r="B218" s="11">
        <v>-44.976999999999997</v>
      </c>
      <c r="C218" s="11">
        <v>11.407999999999999</v>
      </c>
      <c r="D218" s="11">
        <v>-33.569000000000003</v>
      </c>
      <c r="E218" s="10" t="s">
        <v>33</v>
      </c>
      <c r="F218" s="20">
        <v>-22.6417</v>
      </c>
      <c r="G218" s="31">
        <f t="shared" si="3"/>
        <v>-10.927300000000002</v>
      </c>
    </row>
    <row r="219" spans="1:7" x14ac:dyDescent="0.3">
      <c r="A219" s="5">
        <v>40118</v>
      </c>
      <c r="B219" s="11">
        <v>-48.789000000000001</v>
      </c>
      <c r="C219" s="11">
        <v>11.746</v>
      </c>
      <c r="D219" s="11">
        <v>-37.042999999999999</v>
      </c>
      <c r="E219" s="10" t="s">
        <v>33</v>
      </c>
      <c r="F219" s="20">
        <v>-20.175840000000001</v>
      </c>
      <c r="G219" s="31">
        <f t="shared" si="3"/>
        <v>-16.867159999999998</v>
      </c>
    </row>
    <row r="220" spans="1:7" x14ac:dyDescent="0.3">
      <c r="A220" s="5">
        <v>40148</v>
      </c>
      <c r="B220" s="11">
        <v>-49.534999999999997</v>
      </c>
      <c r="C220" s="11">
        <v>11.612</v>
      </c>
      <c r="D220" s="11">
        <v>-37.923000000000002</v>
      </c>
      <c r="E220" s="10" t="s">
        <v>33</v>
      </c>
      <c r="F220" s="20">
        <v>-18.176020000000001</v>
      </c>
      <c r="G220" s="31">
        <f t="shared" si="3"/>
        <v>-19.746980000000001</v>
      </c>
    </row>
    <row r="221" spans="1:7" x14ac:dyDescent="0.3">
      <c r="A221" s="5">
        <v>40179</v>
      </c>
      <c r="B221" s="11">
        <v>-48.854999999999997</v>
      </c>
      <c r="C221" s="11">
        <v>11.776999999999999</v>
      </c>
      <c r="D221" s="11">
        <v>-37.078000000000003</v>
      </c>
      <c r="E221" s="10">
        <v>-26.239000000000001</v>
      </c>
      <c r="F221" s="20">
        <v>-18.28603</v>
      </c>
      <c r="G221" s="31">
        <f t="shared" si="3"/>
        <v>-18.791970000000003</v>
      </c>
    </row>
    <row r="222" spans="1:7" x14ac:dyDescent="0.3">
      <c r="A222" s="5">
        <v>40210</v>
      </c>
      <c r="B222" s="11">
        <v>-51.654000000000003</v>
      </c>
      <c r="C222" s="11">
        <v>10.975</v>
      </c>
      <c r="D222" s="11">
        <v>-40.679000000000002</v>
      </c>
      <c r="E222" s="10">
        <v>-27.39</v>
      </c>
      <c r="F222" s="20">
        <v>-16.523439999999997</v>
      </c>
      <c r="G222" s="31">
        <f t="shared" si="3"/>
        <v>-24.155560000000005</v>
      </c>
    </row>
    <row r="223" spans="1:7" x14ac:dyDescent="0.3">
      <c r="A223" s="5">
        <v>40238</v>
      </c>
      <c r="B223" s="11">
        <v>-52.027999999999999</v>
      </c>
      <c r="C223" s="11">
        <v>11.835000000000001</v>
      </c>
      <c r="D223" s="11">
        <v>-40.194000000000003</v>
      </c>
      <c r="E223" s="10">
        <v>-27.565000000000001</v>
      </c>
      <c r="F223" s="20">
        <v>-16.900069999999999</v>
      </c>
      <c r="G223" s="31">
        <f t="shared" si="3"/>
        <v>-23.293930000000003</v>
      </c>
    </row>
    <row r="224" spans="1:7" x14ac:dyDescent="0.3">
      <c r="A224" s="5">
        <v>40269</v>
      </c>
      <c r="B224" s="11">
        <v>-53.274000000000001</v>
      </c>
      <c r="C224" s="11">
        <v>11.856</v>
      </c>
      <c r="D224" s="11">
        <v>-41.417999999999999</v>
      </c>
      <c r="E224" s="10">
        <v>-28.422000000000001</v>
      </c>
      <c r="F224" s="20">
        <v>-19.306169999999998</v>
      </c>
      <c r="G224" s="31">
        <f t="shared" si="3"/>
        <v>-22.111830000000001</v>
      </c>
    </row>
    <row r="225" spans="1:7" x14ac:dyDescent="0.3">
      <c r="A225" s="5">
        <v>40299</v>
      </c>
      <c r="B225" s="11">
        <v>-53.207999999999998</v>
      </c>
      <c r="C225" s="11">
        <v>12.622</v>
      </c>
      <c r="D225" s="11">
        <v>-40.585999999999999</v>
      </c>
      <c r="E225" s="10">
        <v>-31.629000000000001</v>
      </c>
      <c r="F225" s="20">
        <v>-22.28369</v>
      </c>
      <c r="G225" s="31">
        <f t="shared" si="3"/>
        <v>-18.302309999999999</v>
      </c>
    </row>
    <row r="226" spans="1:7" x14ac:dyDescent="0.3">
      <c r="A226" s="5">
        <v>40330</v>
      </c>
      <c r="B226" s="11">
        <v>-58.158000000000001</v>
      </c>
      <c r="C226" s="11">
        <v>12.475999999999999</v>
      </c>
      <c r="D226" s="11">
        <v>-45.682000000000002</v>
      </c>
      <c r="E226" s="10">
        <v>-36.612000000000002</v>
      </c>
      <c r="F226" s="20">
        <v>-26.133939999999999</v>
      </c>
      <c r="G226" s="31">
        <f t="shared" si="3"/>
        <v>-19.548060000000003</v>
      </c>
    </row>
    <row r="227" spans="1:7" x14ac:dyDescent="0.3">
      <c r="A227" s="5">
        <v>40360</v>
      </c>
      <c r="B227" s="11">
        <v>-52.887999999999998</v>
      </c>
      <c r="C227" s="11">
        <v>12.468999999999999</v>
      </c>
      <c r="D227" s="11">
        <v>-40.417999999999999</v>
      </c>
      <c r="E227" s="10">
        <v>-31.960999999999999</v>
      </c>
      <c r="F227" s="20">
        <v>-25.92221</v>
      </c>
      <c r="G227" s="31">
        <f t="shared" si="3"/>
        <v>-14.49579</v>
      </c>
    </row>
    <row r="228" spans="1:7" x14ac:dyDescent="0.3">
      <c r="A228" s="5">
        <v>40391</v>
      </c>
      <c r="B228" s="11">
        <v>-57.536000000000001</v>
      </c>
      <c r="C228" s="11">
        <v>12.425000000000001</v>
      </c>
      <c r="D228" s="11">
        <v>-45.112000000000002</v>
      </c>
      <c r="E228" s="10">
        <v>-34.627000000000002</v>
      </c>
      <c r="F228" s="20">
        <v>-28.077739999999999</v>
      </c>
      <c r="G228" s="31">
        <f t="shared" si="3"/>
        <v>-17.034260000000003</v>
      </c>
    </row>
    <row r="229" spans="1:7" x14ac:dyDescent="0.3">
      <c r="A229" s="5">
        <v>40422</v>
      </c>
      <c r="B229" s="11">
        <v>-56.445999999999998</v>
      </c>
      <c r="C229" s="11">
        <v>12.840999999999999</v>
      </c>
      <c r="D229" s="11">
        <v>-43.606000000000002</v>
      </c>
      <c r="E229" s="10">
        <v>-33.624000000000002</v>
      </c>
      <c r="F229" s="20">
        <v>-27.86759</v>
      </c>
      <c r="G229" s="31">
        <f t="shared" si="3"/>
        <v>-15.738410000000002</v>
      </c>
    </row>
    <row r="230" spans="1:7" x14ac:dyDescent="0.3">
      <c r="A230" s="5">
        <v>40452</v>
      </c>
      <c r="B230" s="11">
        <v>-53.636000000000003</v>
      </c>
      <c r="C230" s="11">
        <v>13.211</v>
      </c>
      <c r="D230" s="11">
        <v>-40.424999999999997</v>
      </c>
      <c r="E230" s="10">
        <v>-31.28</v>
      </c>
      <c r="F230" s="20">
        <v>-25.432239999999997</v>
      </c>
      <c r="G230" s="31">
        <f t="shared" si="3"/>
        <v>-14.992760000000001</v>
      </c>
    </row>
    <row r="231" spans="1:7" x14ac:dyDescent="0.3">
      <c r="A231" s="5">
        <v>40483</v>
      </c>
      <c r="B231" s="11">
        <v>-52.703000000000003</v>
      </c>
      <c r="C231" s="11">
        <v>13.843</v>
      </c>
      <c r="D231" s="11">
        <v>-38.86</v>
      </c>
      <c r="E231" s="10">
        <v>-31.346</v>
      </c>
      <c r="F231" s="20">
        <v>-25.665580000000002</v>
      </c>
      <c r="G231" s="31">
        <f t="shared" si="3"/>
        <v>-13.194419999999997</v>
      </c>
    </row>
    <row r="232" spans="1:7" x14ac:dyDescent="0.3">
      <c r="A232" s="5">
        <v>40513</v>
      </c>
      <c r="B232" s="11">
        <v>-54.735999999999997</v>
      </c>
      <c r="C232" s="11">
        <v>14.058999999999999</v>
      </c>
      <c r="D232" s="11">
        <v>-40.677</v>
      </c>
      <c r="E232" s="10">
        <v>-28.969000000000001</v>
      </c>
      <c r="F232" s="20">
        <v>-20.6647</v>
      </c>
      <c r="G232" s="31">
        <f t="shared" si="3"/>
        <v>-20.0123</v>
      </c>
    </row>
    <row r="233" spans="1:7" x14ac:dyDescent="0.3">
      <c r="A233" s="5">
        <v>40544</v>
      </c>
      <c r="B233" s="11">
        <v>-61.945999999999998</v>
      </c>
      <c r="C233" s="11">
        <v>14.422000000000001</v>
      </c>
      <c r="D233" s="11">
        <v>-47.523000000000003</v>
      </c>
      <c r="E233" s="10">
        <v>-33.606000000000002</v>
      </c>
      <c r="F233" s="20">
        <v>-23.271909999999998</v>
      </c>
      <c r="G233" s="31">
        <f t="shared" si="3"/>
        <v>-24.251090000000005</v>
      </c>
    </row>
    <row r="234" spans="1:7" x14ac:dyDescent="0.3">
      <c r="A234" s="5">
        <v>40575</v>
      </c>
      <c r="B234" s="11">
        <v>-59.360999999999997</v>
      </c>
      <c r="C234" s="11">
        <v>14.56</v>
      </c>
      <c r="D234" s="11">
        <v>-44.801000000000002</v>
      </c>
      <c r="E234" s="10">
        <v>-33.764000000000003</v>
      </c>
      <c r="F234" s="20">
        <v>-18.841819999999998</v>
      </c>
      <c r="G234" s="31">
        <f t="shared" si="3"/>
        <v>-25.959180000000003</v>
      </c>
    </row>
    <row r="235" spans="1:7" x14ac:dyDescent="0.3">
      <c r="A235" s="5">
        <v>40603</v>
      </c>
      <c r="B235" s="11">
        <v>-60.051000000000002</v>
      </c>
      <c r="C235" s="11">
        <v>15.148999999999999</v>
      </c>
      <c r="D235" s="11">
        <v>-44.902000000000001</v>
      </c>
      <c r="E235" s="10">
        <v>-30.161000000000001</v>
      </c>
      <c r="F235" s="20">
        <v>-18.082159999999998</v>
      </c>
      <c r="G235" s="31">
        <f t="shared" si="3"/>
        <v>-26.819840000000003</v>
      </c>
    </row>
    <row r="236" spans="1:7" x14ac:dyDescent="0.3">
      <c r="A236" s="5">
        <v>40634</v>
      </c>
      <c r="B236" s="11">
        <v>-58.557000000000002</v>
      </c>
      <c r="C236" s="11">
        <v>15.000999999999999</v>
      </c>
      <c r="D236" s="11">
        <v>-43.555999999999997</v>
      </c>
      <c r="E236" s="10">
        <v>-30.984999999999999</v>
      </c>
      <c r="F236" s="20">
        <v>-21.595980000000001</v>
      </c>
      <c r="G236" s="31">
        <f t="shared" si="3"/>
        <v>-21.960019999999997</v>
      </c>
    </row>
    <row r="237" spans="1:7" x14ac:dyDescent="0.3">
      <c r="A237" s="5">
        <v>40664</v>
      </c>
      <c r="B237" s="11">
        <v>-63.037999999999997</v>
      </c>
      <c r="C237" s="11">
        <v>15.369</v>
      </c>
      <c r="D237" s="11">
        <v>-47.668999999999997</v>
      </c>
      <c r="E237" s="10">
        <v>-32.17</v>
      </c>
      <c r="F237" s="20">
        <v>-24.963229999999999</v>
      </c>
      <c r="G237" s="31">
        <f t="shared" si="3"/>
        <v>-22.705769999999998</v>
      </c>
    </row>
    <row r="238" spans="1:7" x14ac:dyDescent="0.3">
      <c r="A238" s="5">
        <v>40695</v>
      </c>
      <c r="B238" s="11">
        <v>-65.587999999999994</v>
      </c>
      <c r="C238" s="11">
        <v>15.263999999999999</v>
      </c>
      <c r="D238" s="11">
        <v>-50.323999999999998</v>
      </c>
      <c r="E238" s="10">
        <v>-35.408000000000001</v>
      </c>
      <c r="F238" s="20">
        <v>-26.657130000000002</v>
      </c>
      <c r="G238" s="31">
        <f t="shared" si="3"/>
        <v>-23.666869999999996</v>
      </c>
    </row>
    <row r="239" spans="1:7" x14ac:dyDescent="0.3">
      <c r="A239" s="5">
        <v>40725</v>
      </c>
      <c r="B239" s="11">
        <v>-60.889000000000003</v>
      </c>
      <c r="C239" s="11">
        <v>15.308999999999999</v>
      </c>
      <c r="D239" s="11">
        <v>-45.58</v>
      </c>
      <c r="E239" s="10">
        <v>-33.734999999999999</v>
      </c>
      <c r="F239" s="20">
        <v>-26.95515</v>
      </c>
      <c r="G239" s="31">
        <f t="shared" si="3"/>
        <v>-18.624849999999999</v>
      </c>
    </row>
    <row r="240" spans="1:7" x14ac:dyDescent="0.3">
      <c r="A240" s="5">
        <v>40756</v>
      </c>
      <c r="B240" s="11">
        <v>-60.204999999999998</v>
      </c>
      <c r="C240" s="11">
        <v>15.430999999999999</v>
      </c>
      <c r="D240" s="11">
        <v>-44.774999999999999</v>
      </c>
      <c r="E240" s="10">
        <v>-33.597000000000001</v>
      </c>
      <c r="F240" s="20">
        <v>-28.955860000000001</v>
      </c>
      <c r="G240" s="31">
        <f t="shared" si="3"/>
        <v>-15.819139999999997</v>
      </c>
    </row>
    <row r="241" spans="1:7" x14ac:dyDescent="0.3">
      <c r="A241" s="5">
        <v>40787</v>
      </c>
      <c r="B241" s="11">
        <v>-59.521999999999998</v>
      </c>
      <c r="C241" s="11">
        <v>15.055999999999999</v>
      </c>
      <c r="D241" s="11">
        <v>-44.466999999999999</v>
      </c>
      <c r="E241" s="10">
        <v>-32.280999999999999</v>
      </c>
      <c r="F241" s="20">
        <v>-28.056909999999998</v>
      </c>
      <c r="G241" s="31">
        <f t="shared" si="3"/>
        <v>-16.41009</v>
      </c>
    </row>
    <row r="242" spans="1:7" x14ac:dyDescent="0.3">
      <c r="A242" s="5">
        <v>40817</v>
      </c>
      <c r="B242" s="11">
        <v>-60.526000000000003</v>
      </c>
      <c r="C242" s="11">
        <v>14.823</v>
      </c>
      <c r="D242" s="11">
        <v>-45.703000000000003</v>
      </c>
      <c r="E242" s="10">
        <v>-33.738</v>
      </c>
      <c r="F242" s="20">
        <v>-28.070499999999999</v>
      </c>
      <c r="G242" s="31">
        <f t="shared" si="3"/>
        <v>-17.632500000000004</v>
      </c>
    </row>
    <row r="243" spans="1:7" x14ac:dyDescent="0.3">
      <c r="A243" s="5">
        <v>40848</v>
      </c>
      <c r="B243" s="11">
        <v>-63.292999999999999</v>
      </c>
      <c r="C243" s="11">
        <v>14.458</v>
      </c>
      <c r="D243" s="11">
        <v>-48.835000000000001</v>
      </c>
      <c r="E243" s="10">
        <v>-35.045000000000002</v>
      </c>
      <c r="F243" s="20">
        <v>-26.87135</v>
      </c>
      <c r="G243" s="31">
        <f t="shared" si="3"/>
        <v>-21.963650000000001</v>
      </c>
    </row>
    <row r="244" spans="1:7" x14ac:dyDescent="0.3">
      <c r="A244" s="5">
        <v>40878</v>
      </c>
      <c r="B244" s="11">
        <v>-65.289000000000001</v>
      </c>
      <c r="C244" s="11">
        <v>15.83</v>
      </c>
      <c r="D244" s="11">
        <v>-49.46</v>
      </c>
      <c r="E244" s="10">
        <v>-36.534999999999997</v>
      </c>
      <c r="F244" s="20">
        <v>-23.135440000000003</v>
      </c>
      <c r="G244" s="31">
        <f t="shared" si="3"/>
        <v>-26.324559999999998</v>
      </c>
    </row>
    <row r="245" spans="1:7" x14ac:dyDescent="0.3">
      <c r="A245" s="5">
        <v>40909</v>
      </c>
      <c r="B245" s="11">
        <v>-66.688999999999993</v>
      </c>
      <c r="C245" s="11">
        <v>15.706</v>
      </c>
      <c r="D245" s="11">
        <v>-50.982999999999997</v>
      </c>
      <c r="E245" s="10">
        <v>-36.075000000000003</v>
      </c>
      <c r="F245" s="20">
        <v>-26.023049999999998</v>
      </c>
      <c r="G245" s="31">
        <f t="shared" si="3"/>
        <v>-24.959949999999999</v>
      </c>
    </row>
    <row r="246" spans="1:7" x14ac:dyDescent="0.3">
      <c r="A246" s="5">
        <v>40940</v>
      </c>
      <c r="B246" s="11">
        <v>-60.139000000000003</v>
      </c>
      <c r="C246" s="11">
        <v>16.568999999999999</v>
      </c>
      <c r="D246" s="11">
        <v>-43.57</v>
      </c>
      <c r="E246" s="10">
        <v>-34.026000000000003</v>
      </c>
      <c r="F246" s="20">
        <v>-19.364000000000001</v>
      </c>
      <c r="G246" s="31">
        <f t="shared" si="3"/>
        <v>-24.206</v>
      </c>
    </row>
    <row r="247" spans="1:7" x14ac:dyDescent="0.3">
      <c r="A247" s="5">
        <v>40969</v>
      </c>
      <c r="B247" s="11">
        <v>-67.147999999999996</v>
      </c>
      <c r="C247" s="11">
        <v>16.931000000000001</v>
      </c>
      <c r="D247" s="11">
        <v>-50.218000000000004</v>
      </c>
      <c r="E247" s="10">
        <v>-36.674999999999997</v>
      </c>
      <c r="F247" s="20">
        <v>-21.672000000000001</v>
      </c>
      <c r="G247" s="31">
        <f t="shared" si="3"/>
        <v>-28.546000000000003</v>
      </c>
    </row>
    <row r="248" spans="1:7" x14ac:dyDescent="0.3">
      <c r="A248" s="5">
        <v>41000</v>
      </c>
      <c r="B248" s="11">
        <v>-63.976999999999997</v>
      </c>
      <c r="C248" s="11">
        <v>16.722999999999999</v>
      </c>
      <c r="D248" s="11">
        <v>-47.253999999999998</v>
      </c>
      <c r="E248" s="10">
        <v>-35.938000000000002</v>
      </c>
      <c r="F248" s="20">
        <v>-24.553999999999998</v>
      </c>
      <c r="G248" s="31">
        <f t="shared" si="3"/>
        <v>-22.7</v>
      </c>
    </row>
    <row r="249" spans="1:7" x14ac:dyDescent="0.3">
      <c r="A249" s="5">
        <v>41030</v>
      </c>
      <c r="B249" s="11">
        <v>-62.817</v>
      </c>
      <c r="C249" s="11">
        <v>16.847000000000001</v>
      </c>
      <c r="D249" s="11">
        <v>-45.97</v>
      </c>
      <c r="E249" s="10">
        <v>-37.414999999999999</v>
      </c>
      <c r="F249" s="20">
        <v>-26.042999999999999</v>
      </c>
      <c r="G249" s="31">
        <f t="shared" si="3"/>
        <v>-19.927</v>
      </c>
    </row>
    <row r="250" spans="1:7" x14ac:dyDescent="0.3">
      <c r="A250" s="5">
        <v>41061</v>
      </c>
      <c r="B250" s="11">
        <v>-60.389000000000003</v>
      </c>
      <c r="C250" s="11">
        <v>16.928999999999998</v>
      </c>
      <c r="D250" s="11">
        <v>-43.46</v>
      </c>
      <c r="E250" s="10">
        <v>-35.622</v>
      </c>
      <c r="F250" s="20">
        <v>-27.401</v>
      </c>
      <c r="G250" s="31">
        <f t="shared" si="3"/>
        <v>-16.059000000000001</v>
      </c>
    </row>
    <row r="251" spans="1:7" x14ac:dyDescent="0.3">
      <c r="A251" s="5">
        <v>41091</v>
      </c>
      <c r="B251" s="11">
        <v>-59.566000000000003</v>
      </c>
      <c r="C251" s="11">
        <v>16.196000000000002</v>
      </c>
      <c r="D251" s="11">
        <v>-43.37</v>
      </c>
      <c r="E251" s="10">
        <v>-37.061</v>
      </c>
      <c r="F251" s="20">
        <v>-29.376000000000001</v>
      </c>
      <c r="G251" s="31">
        <f t="shared" si="3"/>
        <v>-13.993999999999996</v>
      </c>
    </row>
    <row r="252" spans="1:7" x14ac:dyDescent="0.3">
      <c r="A252" s="5">
        <v>41122</v>
      </c>
      <c r="B252" s="11">
        <v>-60.98</v>
      </c>
      <c r="C252" s="11">
        <v>16.873999999999999</v>
      </c>
      <c r="D252" s="11">
        <v>-44.106999999999999</v>
      </c>
      <c r="E252" s="10">
        <v>-36.18</v>
      </c>
      <c r="F252" s="20">
        <v>-28.687999999999999</v>
      </c>
      <c r="G252" s="31">
        <f t="shared" si="3"/>
        <v>-15.419</v>
      </c>
    </row>
    <row r="253" spans="1:7" x14ac:dyDescent="0.3">
      <c r="A253" s="5">
        <v>41153</v>
      </c>
      <c r="B253" s="11">
        <v>-57.41</v>
      </c>
      <c r="C253" s="11">
        <v>17.347000000000001</v>
      </c>
      <c r="D253" s="11">
        <v>-40.064</v>
      </c>
      <c r="E253" s="10">
        <v>-36.017000000000003</v>
      </c>
      <c r="F253" s="20">
        <v>-29.059000000000001</v>
      </c>
      <c r="G253" s="31">
        <f t="shared" si="3"/>
        <v>-11.004999999999999</v>
      </c>
    </row>
    <row r="254" spans="1:7" x14ac:dyDescent="0.3">
      <c r="A254" s="5">
        <v>41183</v>
      </c>
      <c r="B254" s="11">
        <v>-60.633000000000003</v>
      </c>
      <c r="C254" s="11">
        <v>17.591999999999999</v>
      </c>
      <c r="D254" s="11">
        <v>-43.040999999999997</v>
      </c>
      <c r="E254" s="10">
        <v>-35.142000000000003</v>
      </c>
      <c r="F254" s="20">
        <v>-29.466999999999999</v>
      </c>
      <c r="G254" s="31">
        <f t="shared" si="3"/>
        <v>-13.573999999999998</v>
      </c>
    </row>
    <row r="255" spans="1:7" x14ac:dyDescent="0.3">
      <c r="A255" s="5">
        <v>41214</v>
      </c>
      <c r="B255" s="11">
        <v>-64.721999999999994</v>
      </c>
      <c r="C255" s="11">
        <v>18.055</v>
      </c>
      <c r="D255" s="11">
        <v>-46.667000000000002</v>
      </c>
      <c r="E255" s="10">
        <v>-41.069000000000003</v>
      </c>
      <c r="F255" s="20">
        <v>-28.954000000000001</v>
      </c>
      <c r="G255" s="31">
        <f t="shared" si="3"/>
        <v>-17.713000000000001</v>
      </c>
    </row>
    <row r="256" spans="1:7" x14ac:dyDescent="0.3">
      <c r="A256" s="5">
        <v>41244</v>
      </c>
      <c r="B256" s="11">
        <v>-56.7</v>
      </c>
      <c r="C256" s="11">
        <v>18.63</v>
      </c>
      <c r="D256" s="11">
        <v>-38.07</v>
      </c>
      <c r="E256" s="10">
        <v>-37.130000000000003</v>
      </c>
      <c r="F256" s="20">
        <v>-24.452999999999999</v>
      </c>
      <c r="G256" s="31">
        <f t="shared" si="3"/>
        <v>-13.617000000000001</v>
      </c>
    </row>
    <row r="257" spans="1:7" x14ac:dyDescent="0.3">
      <c r="A257" s="5">
        <v>41275</v>
      </c>
      <c r="B257" s="11">
        <v>-60.523000000000003</v>
      </c>
      <c r="C257" s="11">
        <v>19.48</v>
      </c>
      <c r="D257" s="11">
        <v>-41.042999999999999</v>
      </c>
      <c r="E257" s="10">
        <v>-35.936999999999998</v>
      </c>
      <c r="F257" s="20">
        <v>-27.786999999999999</v>
      </c>
      <c r="G257" s="31">
        <f t="shared" si="3"/>
        <v>-13.256</v>
      </c>
    </row>
    <row r="258" spans="1:7" x14ac:dyDescent="0.3">
      <c r="A258" s="5">
        <v>41306</v>
      </c>
      <c r="B258" s="11">
        <v>-62.152999999999999</v>
      </c>
      <c r="C258" s="11">
        <v>19.535</v>
      </c>
      <c r="D258" s="11">
        <v>-42.618000000000002</v>
      </c>
      <c r="E258" s="10">
        <v>-38.576999999999998</v>
      </c>
      <c r="F258" s="20">
        <v>-23.411999999999999</v>
      </c>
      <c r="G258" s="31">
        <f t="shared" si="3"/>
        <v>-19.206000000000003</v>
      </c>
    </row>
    <row r="259" spans="1:7" x14ac:dyDescent="0.3">
      <c r="A259" s="5">
        <v>41334</v>
      </c>
      <c r="B259" s="11">
        <v>-55.761000000000003</v>
      </c>
      <c r="C259" s="11">
        <v>19.812000000000001</v>
      </c>
      <c r="D259" s="11">
        <v>-35.948999999999998</v>
      </c>
      <c r="E259" s="10">
        <v>-33.42</v>
      </c>
      <c r="F259" s="20">
        <v>-17.887</v>
      </c>
      <c r="G259" s="31">
        <f t="shared" si="3"/>
        <v>-18.061999999999998</v>
      </c>
    </row>
    <row r="260" spans="1:7" x14ac:dyDescent="0.3">
      <c r="A260" s="5">
        <v>41365</v>
      </c>
      <c r="B260" s="11">
        <v>-58.69</v>
      </c>
      <c r="C260" s="11">
        <v>19.762</v>
      </c>
      <c r="D260" s="11">
        <v>-38.927</v>
      </c>
      <c r="E260" s="10">
        <v>-37.274999999999999</v>
      </c>
      <c r="F260" s="20">
        <v>-24.11</v>
      </c>
      <c r="G260" s="31">
        <f t="shared" si="3"/>
        <v>-14.817</v>
      </c>
    </row>
    <row r="261" spans="1:7" x14ac:dyDescent="0.3">
      <c r="A261" s="5">
        <v>41395</v>
      </c>
      <c r="B261" s="11">
        <v>-62.503</v>
      </c>
      <c r="C261" s="11">
        <v>19.664000000000001</v>
      </c>
      <c r="D261" s="11">
        <v>-42.838999999999999</v>
      </c>
      <c r="E261" s="10">
        <v>-40.966000000000001</v>
      </c>
      <c r="F261" s="20">
        <v>-27.859000000000002</v>
      </c>
      <c r="G261" s="31">
        <f t="shared" si="3"/>
        <v>-14.979999999999997</v>
      </c>
    </row>
    <row r="262" spans="1:7" x14ac:dyDescent="0.3">
      <c r="A262" s="5">
        <v>41426</v>
      </c>
      <c r="B262" s="11">
        <v>-55.933</v>
      </c>
      <c r="C262" s="11">
        <v>19.968</v>
      </c>
      <c r="D262" s="11">
        <v>-35.965000000000003</v>
      </c>
      <c r="E262" s="10">
        <v>-34.683999999999997</v>
      </c>
      <c r="F262" s="20">
        <v>-26.65</v>
      </c>
      <c r="G262" s="31">
        <f t="shared" si="3"/>
        <v>-9.3150000000000048</v>
      </c>
    </row>
    <row r="263" spans="1:7" x14ac:dyDescent="0.3">
      <c r="A263" s="5">
        <v>41456</v>
      </c>
      <c r="B263" s="11">
        <v>-57.965000000000003</v>
      </c>
      <c r="C263" s="11">
        <v>20.295999999999999</v>
      </c>
      <c r="D263" s="11">
        <v>-37.67</v>
      </c>
      <c r="E263" s="10">
        <v>-38.012</v>
      </c>
      <c r="F263" s="20">
        <v>-30.082999999999998</v>
      </c>
      <c r="G263" s="31">
        <f t="shared" si="3"/>
        <v>-7.5870000000000033</v>
      </c>
    </row>
    <row r="264" spans="1:7" x14ac:dyDescent="0.3">
      <c r="A264" s="5">
        <v>41487</v>
      </c>
      <c r="B264" s="11">
        <v>-57.954999999999998</v>
      </c>
      <c r="C264" s="11">
        <v>19.872</v>
      </c>
      <c r="D264" s="11">
        <v>-38.082999999999998</v>
      </c>
      <c r="E264" s="10">
        <v>-38.253999999999998</v>
      </c>
      <c r="F264" s="20">
        <v>-29.890999999999998</v>
      </c>
      <c r="G264" s="31">
        <f t="shared" si="3"/>
        <v>-8.1920000000000002</v>
      </c>
    </row>
    <row r="265" spans="1:7" x14ac:dyDescent="0.3">
      <c r="A265" s="5">
        <v>41518</v>
      </c>
      <c r="B265" s="11">
        <v>-61.649000000000001</v>
      </c>
      <c r="C265" s="11">
        <v>20.332000000000001</v>
      </c>
      <c r="D265" s="11">
        <v>-41.317</v>
      </c>
      <c r="E265" s="10">
        <v>-41.493000000000002</v>
      </c>
      <c r="F265" s="20">
        <v>-30.471</v>
      </c>
      <c r="G265" s="31">
        <f t="shared" si="3"/>
        <v>-10.846</v>
      </c>
    </row>
    <row r="266" spans="1:7" x14ac:dyDescent="0.3">
      <c r="A266" s="5">
        <v>41548</v>
      </c>
      <c r="B266" s="11">
        <v>-58.057000000000002</v>
      </c>
      <c r="C266" s="11">
        <v>20.254999999999999</v>
      </c>
      <c r="D266" s="11">
        <v>-37.801000000000002</v>
      </c>
      <c r="E266" s="10">
        <v>-37.765000000000001</v>
      </c>
      <c r="F266" s="20">
        <v>-28.861999999999998</v>
      </c>
      <c r="G266" s="31">
        <f t="shared" si="3"/>
        <v>-8.9390000000000036</v>
      </c>
    </row>
    <row r="267" spans="1:7" x14ac:dyDescent="0.3">
      <c r="A267" s="5">
        <v>41579</v>
      </c>
      <c r="B267" s="11">
        <v>-55.136000000000003</v>
      </c>
      <c r="C267" s="11">
        <v>20.285</v>
      </c>
      <c r="D267" s="11">
        <v>-34.850999999999999</v>
      </c>
      <c r="E267" s="10">
        <v>-37.942</v>
      </c>
      <c r="F267" s="20">
        <v>-26.931000000000001</v>
      </c>
      <c r="G267" s="31">
        <f t="shared" si="3"/>
        <v>-7.9199999999999982</v>
      </c>
    </row>
    <row r="268" spans="1:7" x14ac:dyDescent="0.3">
      <c r="A268" s="5">
        <v>41609</v>
      </c>
      <c r="B268" s="11">
        <v>-55.918999999999997</v>
      </c>
      <c r="C268" s="11">
        <v>21.106000000000002</v>
      </c>
      <c r="D268" s="11">
        <v>-34.813000000000002</v>
      </c>
      <c r="E268" s="10">
        <v>-42.048999999999999</v>
      </c>
      <c r="F268" s="20">
        <v>-24.474</v>
      </c>
      <c r="G268" s="31">
        <f t="shared" si="3"/>
        <v>-10.339000000000002</v>
      </c>
    </row>
    <row r="269" spans="1:7" x14ac:dyDescent="0.3">
      <c r="A269" s="5">
        <v>41640</v>
      </c>
      <c r="B269" s="11">
        <v>-60.402000000000001</v>
      </c>
      <c r="C269" s="11">
        <v>21.425999999999998</v>
      </c>
      <c r="D269" s="11">
        <v>-38.975999999999999</v>
      </c>
      <c r="E269" s="10">
        <v>-40.799999999999997</v>
      </c>
      <c r="F269" s="20">
        <v>-27.84</v>
      </c>
      <c r="G269" s="31">
        <f t="shared" si="3"/>
        <v>-11.135999999999999</v>
      </c>
    </row>
    <row r="270" spans="1:7" x14ac:dyDescent="0.3">
      <c r="A270" s="5">
        <v>41671</v>
      </c>
      <c r="B270" s="11">
        <v>-62.97</v>
      </c>
      <c r="C270" s="11">
        <v>21.175000000000001</v>
      </c>
      <c r="D270" s="11">
        <v>-41.793999999999997</v>
      </c>
      <c r="E270" s="10">
        <v>-40.478999999999999</v>
      </c>
      <c r="F270" s="20">
        <v>-20.861999999999998</v>
      </c>
      <c r="G270" s="31">
        <f t="shared" si="3"/>
        <v>-20.931999999999999</v>
      </c>
    </row>
    <row r="271" spans="1:7" x14ac:dyDescent="0.3">
      <c r="A271" s="5">
        <v>41699</v>
      </c>
      <c r="B271" s="11">
        <v>-63.459000000000003</v>
      </c>
      <c r="C271" s="11">
        <v>21.742000000000001</v>
      </c>
      <c r="D271" s="11">
        <v>-41.716999999999999</v>
      </c>
      <c r="E271" s="10">
        <v>-43.17</v>
      </c>
      <c r="F271" s="20">
        <v>-20.404</v>
      </c>
      <c r="G271" s="31">
        <f t="shared" si="3"/>
        <v>-21.312999999999999</v>
      </c>
    </row>
    <row r="272" spans="1:7" x14ac:dyDescent="0.3">
      <c r="A272" s="5">
        <v>41730</v>
      </c>
      <c r="B272" s="11">
        <v>-66.311999999999998</v>
      </c>
      <c r="C272" s="11">
        <v>21.890999999999998</v>
      </c>
      <c r="D272" s="11">
        <v>-44.420999999999999</v>
      </c>
      <c r="E272" s="10">
        <v>-45.387</v>
      </c>
      <c r="F272" s="20">
        <v>-27.285</v>
      </c>
      <c r="G272" s="31">
        <f t="shared" si="3"/>
        <v>-17.135999999999999</v>
      </c>
    </row>
    <row r="273" spans="1:7" x14ac:dyDescent="0.3">
      <c r="A273" s="5">
        <v>41760</v>
      </c>
      <c r="B273" s="11">
        <v>-63.014000000000003</v>
      </c>
      <c r="C273" s="11">
        <v>22.164999999999999</v>
      </c>
      <c r="D273" s="11">
        <v>-40.848999999999997</v>
      </c>
      <c r="E273" s="10">
        <v>-46.03</v>
      </c>
      <c r="F273" s="20">
        <v>-28.77</v>
      </c>
      <c r="G273" s="31">
        <f t="shared" ref="G273:G322" si="4">D273-F273</f>
        <v>-12.078999999999997</v>
      </c>
    </row>
    <row r="274" spans="1:7" x14ac:dyDescent="0.3">
      <c r="A274" s="5">
        <v>41791</v>
      </c>
      <c r="B274" s="11">
        <v>-61.54</v>
      </c>
      <c r="C274" s="11">
        <v>21.774999999999999</v>
      </c>
      <c r="D274" s="11">
        <v>-39.765000000000001</v>
      </c>
      <c r="E274" s="10">
        <v>-45.838000000000001</v>
      </c>
      <c r="F274" s="20">
        <v>-30.058</v>
      </c>
      <c r="G274" s="31">
        <f t="shared" si="4"/>
        <v>-9.7070000000000007</v>
      </c>
    </row>
    <row r="275" spans="1:7" x14ac:dyDescent="0.3">
      <c r="A275" s="5">
        <v>41821</v>
      </c>
      <c r="B275" s="11">
        <v>-61.524999999999999</v>
      </c>
      <c r="C275" s="11">
        <v>21.779</v>
      </c>
      <c r="D275" s="11">
        <v>-39.746000000000002</v>
      </c>
      <c r="E275" s="10">
        <v>-44.545999999999999</v>
      </c>
      <c r="F275" s="20">
        <v>-30.863</v>
      </c>
      <c r="G275" s="31">
        <f t="shared" si="4"/>
        <v>-8.8830000000000027</v>
      </c>
    </row>
    <row r="276" spans="1:7" x14ac:dyDescent="0.3">
      <c r="A276" s="5">
        <v>41852</v>
      </c>
      <c r="B276" s="11">
        <v>-59.962000000000003</v>
      </c>
      <c r="C276" s="11">
        <v>21.817</v>
      </c>
      <c r="D276" s="11">
        <v>-38.145000000000003</v>
      </c>
      <c r="E276" s="10">
        <v>-45.783000000000001</v>
      </c>
      <c r="F276" s="20">
        <v>-30.198</v>
      </c>
      <c r="G276" s="31">
        <f t="shared" si="4"/>
        <v>-7.9470000000000027</v>
      </c>
    </row>
    <row r="277" spans="1:7" x14ac:dyDescent="0.3">
      <c r="A277" s="5">
        <v>41883</v>
      </c>
      <c r="B277" s="11">
        <v>-63.905999999999999</v>
      </c>
      <c r="C277" s="11">
        <v>21.838000000000001</v>
      </c>
      <c r="D277" s="11">
        <v>-42.067999999999998</v>
      </c>
      <c r="E277" s="10">
        <v>-46.463000000000001</v>
      </c>
      <c r="F277" s="20">
        <v>-35.564</v>
      </c>
      <c r="G277" s="31">
        <f t="shared" si="4"/>
        <v>-6.5039999999999978</v>
      </c>
    </row>
    <row r="278" spans="1:7" x14ac:dyDescent="0.3">
      <c r="A278" s="5">
        <v>41913</v>
      </c>
      <c r="B278" s="11">
        <v>-62.44</v>
      </c>
      <c r="C278" s="11">
        <v>21.811</v>
      </c>
      <c r="D278" s="11">
        <v>-40.628999999999998</v>
      </c>
      <c r="E278" s="10">
        <v>-45.314</v>
      </c>
      <c r="F278" s="20">
        <v>-32.554000000000002</v>
      </c>
      <c r="G278" s="31">
        <f t="shared" si="4"/>
        <v>-8.0749999999999957</v>
      </c>
    </row>
    <row r="279" spans="1:7" x14ac:dyDescent="0.3">
      <c r="A279" s="5">
        <v>41944</v>
      </c>
      <c r="B279" s="11">
        <v>-61.204000000000001</v>
      </c>
      <c r="C279" s="11">
        <v>21.614000000000001</v>
      </c>
      <c r="D279" s="11">
        <v>-39.591000000000001</v>
      </c>
      <c r="E279" s="10">
        <v>-45.838000000000001</v>
      </c>
      <c r="F279" s="20">
        <v>-29.937000000000001</v>
      </c>
      <c r="G279" s="31">
        <f t="shared" si="4"/>
        <v>-9.6539999999999999</v>
      </c>
    </row>
    <row r="280" spans="1:7" x14ac:dyDescent="0.3">
      <c r="A280" s="5">
        <v>41974</v>
      </c>
      <c r="B280" s="11">
        <v>-64.760000000000005</v>
      </c>
      <c r="C280" s="11">
        <v>22.123999999999999</v>
      </c>
      <c r="D280" s="11">
        <v>-42.636000000000003</v>
      </c>
      <c r="E280" s="10">
        <v>-47.796999999999997</v>
      </c>
      <c r="F280" s="20">
        <v>-28.300070000000002</v>
      </c>
      <c r="G280" s="31">
        <f t="shared" si="4"/>
        <v>-14.335930000000001</v>
      </c>
    </row>
    <row r="281" spans="1:7" x14ac:dyDescent="0.3">
      <c r="A281" s="5">
        <v>42005</v>
      </c>
      <c r="B281" s="11">
        <v>-64.153999999999996</v>
      </c>
      <c r="C281" s="11">
        <v>22.334</v>
      </c>
      <c r="D281" s="11">
        <v>-41.819000000000003</v>
      </c>
      <c r="E281" s="10">
        <v>-52.078000000000003</v>
      </c>
      <c r="F281" s="20">
        <v>-28.606390000000001</v>
      </c>
      <c r="G281" s="31">
        <f t="shared" si="4"/>
        <v>-13.212610000000002</v>
      </c>
    </row>
    <row r="282" spans="1:7" x14ac:dyDescent="0.3">
      <c r="A282" s="5">
        <v>42036</v>
      </c>
      <c r="B282" s="11">
        <v>-58.795000000000002</v>
      </c>
      <c r="C282" s="11">
        <v>22.596</v>
      </c>
      <c r="D282" s="11">
        <v>-36.200000000000003</v>
      </c>
      <c r="E282" s="10">
        <v>-48.844999999999999</v>
      </c>
      <c r="F282" s="20">
        <v>-22.54026</v>
      </c>
      <c r="G282" s="31">
        <f t="shared" si="4"/>
        <v>-13.659740000000003</v>
      </c>
    </row>
    <row r="283" spans="1:7" x14ac:dyDescent="0.3">
      <c r="A283" s="5">
        <v>42064</v>
      </c>
      <c r="B283" s="11">
        <v>-71.191000000000003</v>
      </c>
      <c r="C283" s="11">
        <v>22.151</v>
      </c>
      <c r="D283" s="11">
        <v>-49.04</v>
      </c>
      <c r="E283" s="10">
        <v>-61.448999999999998</v>
      </c>
      <c r="F283" s="20">
        <v>-31.257000000000001</v>
      </c>
      <c r="G283" s="31">
        <f t="shared" si="4"/>
        <v>-17.782999999999998</v>
      </c>
    </row>
    <row r="284" spans="1:7" x14ac:dyDescent="0.3">
      <c r="A284" s="5">
        <v>42095</v>
      </c>
      <c r="B284" s="11">
        <v>-62.819000000000003</v>
      </c>
      <c r="C284" s="11">
        <v>22.094999999999999</v>
      </c>
      <c r="D284" s="11">
        <v>-40.723999999999997</v>
      </c>
      <c r="E284" s="10">
        <v>-54.524000000000001</v>
      </c>
      <c r="F284" s="20">
        <v>-26.809000000000001</v>
      </c>
      <c r="G284" s="31">
        <f t="shared" si="4"/>
        <v>-13.914999999999996</v>
      </c>
    </row>
    <row r="285" spans="1:7" x14ac:dyDescent="0.3">
      <c r="A285" s="5">
        <v>42125</v>
      </c>
      <c r="B285" s="11">
        <v>-61.835999999999999</v>
      </c>
      <c r="C285" s="11">
        <v>22.076000000000001</v>
      </c>
      <c r="D285" s="11">
        <v>-39.759</v>
      </c>
      <c r="E285" s="10">
        <v>-54.734000000000002</v>
      </c>
      <c r="F285" s="20">
        <v>-30.31</v>
      </c>
      <c r="G285" s="31">
        <f t="shared" si="4"/>
        <v>-9.4490000000000016</v>
      </c>
    </row>
    <row r="286" spans="1:7" x14ac:dyDescent="0.3">
      <c r="A286" s="5">
        <v>42156</v>
      </c>
      <c r="B286" s="11">
        <v>-64.78</v>
      </c>
      <c r="C286" s="11">
        <v>22.283999999999999</v>
      </c>
      <c r="D286" s="11">
        <v>-42.496000000000002</v>
      </c>
      <c r="E286" s="10">
        <v>-56.220999999999997</v>
      </c>
      <c r="F286" s="20">
        <v>-31.832999999999998</v>
      </c>
      <c r="G286" s="31">
        <f t="shared" si="4"/>
        <v>-10.663000000000004</v>
      </c>
    </row>
    <row r="287" spans="1:7" x14ac:dyDescent="0.3">
      <c r="A287" s="5">
        <v>42186</v>
      </c>
      <c r="B287" s="11">
        <v>-62.033999999999999</v>
      </c>
      <c r="C287" s="11">
        <v>21.59</v>
      </c>
      <c r="D287" s="11">
        <v>-40.444000000000003</v>
      </c>
      <c r="E287" s="10">
        <v>-52.015000000000001</v>
      </c>
      <c r="F287" s="20">
        <v>-31.702000000000002</v>
      </c>
      <c r="G287" s="31">
        <f t="shared" si="4"/>
        <v>-8.7420000000000009</v>
      </c>
    </row>
    <row r="288" spans="1:7" x14ac:dyDescent="0.3">
      <c r="A288" s="5">
        <v>42217</v>
      </c>
      <c r="B288" s="11">
        <v>-65.745999999999995</v>
      </c>
      <c r="C288" s="11">
        <v>21.495000000000001</v>
      </c>
      <c r="D288" s="11">
        <v>-44.25</v>
      </c>
      <c r="E288" s="10">
        <v>-57.335999999999999</v>
      </c>
      <c r="F288" s="20">
        <v>-34.972999999999999</v>
      </c>
      <c r="G288" s="31">
        <f t="shared" si="4"/>
        <v>-9.277000000000001</v>
      </c>
    </row>
    <row r="289" spans="1:7" x14ac:dyDescent="0.3">
      <c r="A289" s="5">
        <v>42248</v>
      </c>
      <c r="B289" s="11">
        <v>-63.109000000000002</v>
      </c>
      <c r="C289" s="11">
        <v>21.047000000000001</v>
      </c>
      <c r="D289" s="11">
        <v>-42.061999999999998</v>
      </c>
      <c r="E289" s="10">
        <v>-54.856000000000002</v>
      </c>
      <c r="F289" s="20">
        <v>-36.293999999999997</v>
      </c>
      <c r="G289" s="31">
        <f t="shared" si="4"/>
        <v>-5.7680000000000007</v>
      </c>
    </row>
    <row r="290" spans="1:7" x14ac:dyDescent="0.3">
      <c r="A290" s="5">
        <v>42278</v>
      </c>
      <c r="B290" s="11">
        <v>-62.872999999999998</v>
      </c>
      <c r="C290" s="11">
        <v>21.276</v>
      </c>
      <c r="D290" s="11">
        <v>-41.597000000000001</v>
      </c>
      <c r="E290" s="10">
        <v>-56.975000000000001</v>
      </c>
      <c r="F290" s="20">
        <v>-32.908999999999999</v>
      </c>
      <c r="G290" s="31">
        <f t="shared" si="4"/>
        <v>-8.6880000000000024</v>
      </c>
    </row>
    <row r="291" spans="1:7" x14ac:dyDescent="0.3">
      <c r="A291" s="5">
        <v>42309</v>
      </c>
      <c r="B291" s="11">
        <v>-62.048999999999999</v>
      </c>
      <c r="C291" s="11">
        <v>21.122</v>
      </c>
      <c r="D291" s="11">
        <v>-40.927</v>
      </c>
      <c r="E291" s="10">
        <v>-55.866</v>
      </c>
      <c r="F291" s="20">
        <v>-31.29</v>
      </c>
      <c r="G291" s="31">
        <f t="shared" si="4"/>
        <v>-9.6370000000000005</v>
      </c>
    </row>
    <row r="292" spans="1:7" x14ac:dyDescent="0.3">
      <c r="A292" s="5">
        <v>42339</v>
      </c>
      <c r="B292" s="11">
        <v>-62.469000000000001</v>
      </c>
      <c r="C292" s="11">
        <v>21.344000000000001</v>
      </c>
      <c r="D292" s="11">
        <v>-41.125</v>
      </c>
      <c r="E292" s="10">
        <v>-56.21</v>
      </c>
      <c r="F292" s="20">
        <v>-27.873999999999999</v>
      </c>
      <c r="G292" s="31">
        <f t="shared" si="4"/>
        <v>-13.251000000000001</v>
      </c>
    </row>
    <row r="293" spans="1:7" x14ac:dyDescent="0.3">
      <c r="A293" s="5">
        <v>42370</v>
      </c>
      <c r="B293" s="11">
        <v>-62.853000000000002</v>
      </c>
      <c r="C293" s="11">
        <v>20.635999999999999</v>
      </c>
      <c r="D293" s="11">
        <v>-42.216999999999999</v>
      </c>
      <c r="E293" s="10">
        <v>-57.731999999999999</v>
      </c>
      <c r="F293" s="20">
        <v>-28.943000000000005</v>
      </c>
      <c r="G293" s="31">
        <f t="shared" si="4"/>
        <v>-13.273999999999994</v>
      </c>
    </row>
    <row r="294" spans="1:7" x14ac:dyDescent="0.3">
      <c r="A294" s="5">
        <v>42401</v>
      </c>
      <c r="B294" s="11">
        <v>-65.676000000000002</v>
      </c>
      <c r="C294" s="11">
        <v>19.981000000000002</v>
      </c>
      <c r="D294" s="11">
        <v>-45.695</v>
      </c>
      <c r="E294" s="10">
        <v>-59.665999999999997</v>
      </c>
      <c r="F294" s="20">
        <v>-28.011700000000005</v>
      </c>
      <c r="G294" s="31">
        <f t="shared" si="4"/>
        <v>-17.683299999999996</v>
      </c>
    </row>
    <row r="295" spans="1:7" x14ac:dyDescent="0.3">
      <c r="A295" s="5">
        <v>42430</v>
      </c>
      <c r="B295" s="11">
        <v>-57.911000000000001</v>
      </c>
      <c r="C295" s="11">
        <v>20.562000000000001</v>
      </c>
      <c r="D295" s="11">
        <v>-37.35</v>
      </c>
      <c r="E295" s="10">
        <v>-53.018999999999998</v>
      </c>
      <c r="F295" s="20">
        <v>-20.911000000000001</v>
      </c>
      <c r="G295" s="31">
        <f t="shared" si="4"/>
        <v>-16.439</v>
      </c>
    </row>
    <row r="296" spans="1:7" x14ac:dyDescent="0.3">
      <c r="A296" s="5">
        <v>42461</v>
      </c>
      <c r="B296" s="11">
        <v>-58.692999999999998</v>
      </c>
      <c r="C296" s="11">
        <v>20.501000000000001</v>
      </c>
      <c r="D296" s="11">
        <v>-38.192</v>
      </c>
      <c r="E296" s="10">
        <v>-54.384</v>
      </c>
      <c r="F296" s="20">
        <v>-24.256600000000002</v>
      </c>
      <c r="G296" s="31">
        <f t="shared" si="4"/>
        <v>-13.935399999999998</v>
      </c>
    </row>
    <row r="297" spans="1:7" x14ac:dyDescent="0.3">
      <c r="A297" s="5">
        <v>42491</v>
      </c>
      <c r="B297" s="11">
        <v>-61.231999999999999</v>
      </c>
      <c r="C297" s="11">
        <v>21.062000000000001</v>
      </c>
      <c r="D297" s="11">
        <v>-40.17</v>
      </c>
      <c r="E297" s="10">
        <v>-57.768999999999998</v>
      </c>
      <c r="F297" s="20">
        <v>-28.984400000000001</v>
      </c>
      <c r="G297" s="31">
        <f t="shared" si="4"/>
        <v>-11.185600000000001</v>
      </c>
    </row>
    <row r="298" spans="1:7" x14ac:dyDescent="0.3">
      <c r="A298" s="5">
        <v>42522</v>
      </c>
      <c r="B298" s="11">
        <v>-65.370999999999995</v>
      </c>
      <c r="C298" s="11">
        <v>21.634</v>
      </c>
      <c r="D298" s="11">
        <v>-43.737000000000002</v>
      </c>
      <c r="E298" s="10">
        <v>-58.837000000000003</v>
      </c>
      <c r="F298" s="20">
        <v>-29.717299999999998</v>
      </c>
      <c r="G298" s="31">
        <f t="shared" si="4"/>
        <v>-14.019700000000004</v>
      </c>
    </row>
    <row r="299" spans="1:7" x14ac:dyDescent="0.3">
      <c r="A299" s="5">
        <v>42552</v>
      </c>
      <c r="B299" s="11">
        <v>-63.008000000000003</v>
      </c>
      <c r="C299" s="11">
        <v>21.872</v>
      </c>
      <c r="D299" s="11">
        <v>-41.136000000000003</v>
      </c>
      <c r="E299" s="10">
        <v>-55.973999999999997</v>
      </c>
      <c r="F299" s="20">
        <v>-30.332700000000003</v>
      </c>
      <c r="G299" s="31">
        <f t="shared" si="4"/>
        <v>-10.8033</v>
      </c>
    </row>
    <row r="300" spans="1:7" x14ac:dyDescent="0.3">
      <c r="A300" s="5">
        <v>42583</v>
      </c>
      <c r="B300" s="11">
        <v>-62.03</v>
      </c>
      <c r="C300" s="11">
        <v>20.395</v>
      </c>
      <c r="D300" s="11">
        <v>-41.634999999999998</v>
      </c>
      <c r="E300" s="10">
        <v>-54.469000000000001</v>
      </c>
      <c r="F300" s="20">
        <v>-33.849699999999999</v>
      </c>
      <c r="G300" s="31">
        <f t="shared" si="4"/>
        <v>-7.7852999999999994</v>
      </c>
    </row>
    <row r="301" spans="1:7" x14ac:dyDescent="0.3">
      <c r="A301" s="5">
        <v>42614</v>
      </c>
      <c r="B301" s="11">
        <v>-60.279000000000003</v>
      </c>
      <c r="C301" s="11">
        <v>21.279</v>
      </c>
      <c r="D301" s="11">
        <v>-39</v>
      </c>
      <c r="E301" s="10">
        <v>-53.225999999999999</v>
      </c>
      <c r="F301" s="20">
        <v>-32.508199999999995</v>
      </c>
      <c r="G301" s="31">
        <f t="shared" si="4"/>
        <v>-6.4918000000000049</v>
      </c>
    </row>
    <row r="302" spans="1:7" x14ac:dyDescent="0.3">
      <c r="A302" s="5">
        <v>42644</v>
      </c>
      <c r="B302" s="11">
        <v>-62.902000000000001</v>
      </c>
      <c r="C302" s="11">
        <v>20.257999999999999</v>
      </c>
      <c r="D302" s="11">
        <v>-42.643999999999998</v>
      </c>
      <c r="E302" s="10">
        <v>-56.354999999999997</v>
      </c>
      <c r="F302" s="20">
        <v>-31.199700000000004</v>
      </c>
      <c r="G302" s="31">
        <f t="shared" si="4"/>
        <v>-11.444299999999995</v>
      </c>
    </row>
    <row r="303" spans="1:7" x14ac:dyDescent="0.3">
      <c r="A303" s="5">
        <v>42675</v>
      </c>
      <c r="B303" s="11">
        <v>-66.522000000000006</v>
      </c>
      <c r="C303" s="11">
        <v>20.395</v>
      </c>
      <c r="D303" s="11">
        <v>-46.127000000000002</v>
      </c>
      <c r="E303" s="10">
        <v>-59.567</v>
      </c>
      <c r="F303" s="20">
        <v>-30.565900000000003</v>
      </c>
      <c r="G303" s="31">
        <f t="shared" si="4"/>
        <v>-15.5611</v>
      </c>
    </row>
    <row r="304" spans="1:7" x14ac:dyDescent="0.3">
      <c r="A304" s="5">
        <v>42705</v>
      </c>
      <c r="B304" s="11">
        <v>-64.575999999999993</v>
      </c>
      <c r="C304" s="11">
        <v>20.475999999999999</v>
      </c>
      <c r="D304" s="11">
        <v>-44.1</v>
      </c>
      <c r="E304" s="10">
        <v>-57.826000000000001</v>
      </c>
      <c r="F304" s="20">
        <v>-27.716200000000001</v>
      </c>
      <c r="G304" s="31">
        <f t="shared" si="4"/>
        <v>-16.383800000000001</v>
      </c>
    </row>
    <row r="305" spans="1:7" x14ac:dyDescent="0.3">
      <c r="A305" s="5">
        <v>42736</v>
      </c>
      <c r="B305" s="11">
        <v>-67.284999999999997</v>
      </c>
      <c r="C305" s="11">
        <v>20.869</v>
      </c>
      <c r="D305" s="11">
        <v>-46.417000000000002</v>
      </c>
      <c r="E305" s="10">
        <v>-59.119</v>
      </c>
      <c r="F305" s="20">
        <v>-31.382000000000001</v>
      </c>
      <c r="G305" s="31">
        <f t="shared" si="4"/>
        <v>-15.035</v>
      </c>
    </row>
    <row r="306" spans="1:7" x14ac:dyDescent="0.3">
      <c r="A306" s="5">
        <v>42767</v>
      </c>
      <c r="B306" s="11">
        <v>-64.325000000000003</v>
      </c>
      <c r="C306" s="11">
        <v>21.222000000000001</v>
      </c>
      <c r="D306" s="11">
        <v>-43.103000000000002</v>
      </c>
      <c r="E306" s="10">
        <v>-56.941000000000003</v>
      </c>
      <c r="F306" s="20">
        <v>-23.068500000000004</v>
      </c>
      <c r="G306" s="31">
        <f t="shared" si="4"/>
        <v>-20.034499999999998</v>
      </c>
    </row>
    <row r="307" spans="1:7" x14ac:dyDescent="0.3">
      <c r="A307" s="5">
        <v>42795</v>
      </c>
      <c r="B307" s="11">
        <v>-65.584999999999994</v>
      </c>
      <c r="C307" s="11">
        <v>21.053999999999998</v>
      </c>
      <c r="D307" s="11">
        <v>-44.530999999999999</v>
      </c>
      <c r="E307" s="10">
        <v>-56.853000000000002</v>
      </c>
      <c r="F307" s="20">
        <v>-24.467700000000001</v>
      </c>
      <c r="G307" s="31">
        <f t="shared" si="4"/>
        <v>-20.063299999999998</v>
      </c>
    </row>
    <row r="308" spans="1:7" x14ac:dyDescent="0.3">
      <c r="A308" s="5">
        <v>42826</v>
      </c>
      <c r="B308" s="11">
        <v>-68.129000000000005</v>
      </c>
      <c r="C308" s="11">
        <v>20.745000000000001</v>
      </c>
      <c r="D308" s="11">
        <v>-47.384</v>
      </c>
      <c r="E308" s="10">
        <v>-61.122</v>
      </c>
      <c r="F308" s="20">
        <v>-27.659899999999997</v>
      </c>
      <c r="G308" s="31">
        <f t="shared" si="4"/>
        <v>-19.724100000000004</v>
      </c>
    </row>
    <row r="309" spans="1:7" x14ac:dyDescent="0.3">
      <c r="A309" s="5">
        <v>42856</v>
      </c>
      <c r="B309" s="11">
        <v>-66.927000000000007</v>
      </c>
      <c r="C309" s="11">
        <v>20.242999999999999</v>
      </c>
      <c r="D309" s="11">
        <v>-46.683999999999997</v>
      </c>
      <c r="E309" s="10">
        <v>-59.954000000000001</v>
      </c>
      <c r="F309" s="20">
        <v>-31.920899999999996</v>
      </c>
      <c r="G309" s="31">
        <f t="shared" si="4"/>
        <v>-14.763100000000001</v>
      </c>
    </row>
    <row r="310" spans="1:7" x14ac:dyDescent="0.3">
      <c r="A310" s="5">
        <v>42887</v>
      </c>
      <c r="B310" s="11">
        <v>-66.168000000000006</v>
      </c>
      <c r="C310" s="11">
        <v>20.559000000000001</v>
      </c>
      <c r="D310" s="11">
        <v>-45.609000000000002</v>
      </c>
      <c r="E310" s="10">
        <v>-60.338000000000001</v>
      </c>
      <c r="F310" s="20">
        <v>-32.571799999999996</v>
      </c>
      <c r="G310" s="31">
        <f t="shared" si="4"/>
        <v>-13.037200000000006</v>
      </c>
    </row>
    <row r="311" spans="1:7" x14ac:dyDescent="0.3">
      <c r="A311" s="5">
        <v>42917</v>
      </c>
      <c r="B311" s="11">
        <v>-65.188000000000002</v>
      </c>
      <c r="C311" s="11">
        <v>21.027000000000001</v>
      </c>
      <c r="D311" s="11">
        <v>-44.161999999999999</v>
      </c>
      <c r="E311" s="10">
        <v>-61.131</v>
      </c>
      <c r="F311" s="20">
        <v>-33.610099999999996</v>
      </c>
      <c r="G311" s="31">
        <f t="shared" si="4"/>
        <v>-10.551900000000003</v>
      </c>
    </row>
    <row r="312" spans="1:7" x14ac:dyDescent="0.3">
      <c r="A312" s="5">
        <v>42948</v>
      </c>
      <c r="B312" s="11">
        <v>-65.088999999999999</v>
      </c>
      <c r="C312" s="11">
        <v>21.4</v>
      </c>
      <c r="D312" s="11">
        <v>-43.689</v>
      </c>
      <c r="E312" s="10">
        <v>-59.536999999999999</v>
      </c>
      <c r="F312" s="20">
        <v>-34.9895</v>
      </c>
      <c r="G312" s="31">
        <f t="shared" si="4"/>
        <v>-8.6995000000000005</v>
      </c>
    </row>
    <row r="313" spans="1:7" x14ac:dyDescent="0.3">
      <c r="A313" s="5">
        <v>42979</v>
      </c>
      <c r="B313" s="11">
        <v>-65.305999999999997</v>
      </c>
      <c r="C313" s="11">
        <v>21.734999999999999</v>
      </c>
      <c r="D313" s="11">
        <v>-43.570999999999998</v>
      </c>
      <c r="E313" s="10">
        <v>-61.113999999999997</v>
      </c>
      <c r="F313" s="20">
        <v>-34.518000000000001</v>
      </c>
      <c r="G313" s="31">
        <f t="shared" si="4"/>
        <v>-9.0529999999999973</v>
      </c>
    </row>
    <row r="314" spans="1:7" x14ac:dyDescent="0.3">
      <c r="A314" s="5">
        <v>43009</v>
      </c>
      <c r="B314" s="11">
        <v>-67.262</v>
      </c>
      <c r="C314" s="11">
        <v>21.783999999999999</v>
      </c>
      <c r="D314" s="11">
        <v>-45.478000000000002</v>
      </c>
      <c r="E314" s="10">
        <v>-64.494</v>
      </c>
      <c r="F314" s="20">
        <v>-35.204299999999996</v>
      </c>
      <c r="G314" s="31">
        <f t="shared" si="4"/>
        <v>-10.273700000000005</v>
      </c>
    </row>
    <row r="315" spans="1:7" x14ac:dyDescent="0.3">
      <c r="A315" s="5">
        <v>43040</v>
      </c>
      <c r="B315" s="11">
        <v>-71.257000000000005</v>
      </c>
      <c r="C315" s="11">
        <v>22.137</v>
      </c>
      <c r="D315" s="11">
        <v>-49.12</v>
      </c>
      <c r="E315" s="10">
        <v>-65.040000000000006</v>
      </c>
      <c r="F315" s="20">
        <v>-35.3628</v>
      </c>
      <c r="G315" s="31">
        <f t="shared" si="4"/>
        <v>-13.757199999999997</v>
      </c>
    </row>
    <row r="316" spans="1:7" x14ac:dyDescent="0.3">
      <c r="A316" s="5">
        <v>43070</v>
      </c>
      <c r="B316" s="11">
        <v>-72.677999999999997</v>
      </c>
      <c r="C316" s="11">
        <v>22.302</v>
      </c>
      <c r="D316" s="11">
        <v>-50.375999999999998</v>
      </c>
      <c r="E316" s="10">
        <v>-68.707999999999998</v>
      </c>
      <c r="F316" s="20">
        <v>-30.820899999999998</v>
      </c>
      <c r="G316" s="31">
        <f t="shared" si="4"/>
        <v>-19.555099999999999</v>
      </c>
    </row>
    <row r="317" spans="1:7" x14ac:dyDescent="0.3">
      <c r="A317" s="5">
        <v>43101</v>
      </c>
      <c r="B317" s="11">
        <v>-74.858000000000004</v>
      </c>
      <c r="C317" s="11">
        <v>22.745000000000001</v>
      </c>
      <c r="D317" s="11">
        <v>-52.113</v>
      </c>
      <c r="E317" s="10">
        <v>-66.819000000000003</v>
      </c>
      <c r="F317" s="20">
        <v>-35.9527</v>
      </c>
      <c r="G317" s="31">
        <f t="shared" si="4"/>
        <v>-16.160299999999999</v>
      </c>
    </row>
    <row r="318" spans="1:7" x14ac:dyDescent="0.3">
      <c r="A318" s="5">
        <v>43132</v>
      </c>
      <c r="B318" s="11">
        <v>-75.869</v>
      </c>
      <c r="C318" s="11">
        <v>22.050999999999998</v>
      </c>
      <c r="D318" s="11">
        <v>-53.817999999999998</v>
      </c>
      <c r="E318" s="10">
        <v>-68.688999999999993</v>
      </c>
      <c r="F318" s="20">
        <v>-29.261500000000002</v>
      </c>
      <c r="G318" s="31">
        <f t="shared" si="4"/>
        <v>-24.556499999999996</v>
      </c>
    </row>
    <row r="319" spans="1:7" x14ac:dyDescent="0.3">
      <c r="A319" s="5">
        <v>43160</v>
      </c>
      <c r="B319" s="11">
        <v>-69.989000000000004</v>
      </c>
      <c r="C319" s="11">
        <v>22.812000000000001</v>
      </c>
      <c r="D319" s="11">
        <v>-47.177</v>
      </c>
      <c r="E319" s="10">
        <v>-64.552999999999997</v>
      </c>
      <c r="F319" s="20">
        <v>-25.874599999999997</v>
      </c>
      <c r="G319" s="31">
        <f t="shared" si="4"/>
        <v>-21.302400000000002</v>
      </c>
    </row>
    <row r="320" spans="1:7" x14ac:dyDescent="0.3">
      <c r="A320" s="5">
        <v>43191</v>
      </c>
      <c r="B320" s="11">
        <v>-70.292000000000002</v>
      </c>
      <c r="C320" s="11">
        <v>22.074000000000002</v>
      </c>
      <c r="D320" s="11">
        <v>-48.218000000000004</v>
      </c>
      <c r="E320" s="10">
        <v>-64.899000000000001</v>
      </c>
      <c r="F320" s="20">
        <v>-27.962</v>
      </c>
      <c r="G320" s="31">
        <f t="shared" si="4"/>
        <v>-20.256000000000004</v>
      </c>
    </row>
    <row r="321" spans="1:7" x14ac:dyDescent="0.3">
      <c r="A321" s="5">
        <v>43221</v>
      </c>
      <c r="B321" s="11">
        <v>-66.67</v>
      </c>
      <c r="C321" s="11">
        <v>22.318000000000001</v>
      </c>
      <c r="D321" s="11">
        <v>-44.351999999999997</v>
      </c>
      <c r="E321" s="10">
        <v>-61.789000000000001</v>
      </c>
      <c r="F321" s="20">
        <v>-33.186600000000006</v>
      </c>
      <c r="G321" s="31">
        <f t="shared" si="4"/>
        <v>-11.165399999999991</v>
      </c>
    </row>
    <row r="322" spans="1:7" x14ac:dyDescent="0.3">
      <c r="A322" s="5">
        <v>43252</v>
      </c>
      <c r="B322" s="11">
        <v>-69.433999999999997</v>
      </c>
      <c r="C322" s="11">
        <v>22.004000000000001</v>
      </c>
      <c r="D322" s="11">
        <v>-47.430999999999997</v>
      </c>
      <c r="E322" s="10">
        <v>-64.757999999999996</v>
      </c>
      <c r="F322" s="20">
        <v>-33.483899999999998</v>
      </c>
      <c r="G322" s="31">
        <f t="shared" si="4"/>
        <v>-13.947099999999999</v>
      </c>
    </row>
    <row r="323" spans="1:7" x14ac:dyDescent="0.3">
      <c r="A323" s="5">
        <v>43282</v>
      </c>
      <c r="B323" s="11">
        <v>-74.135999999999996</v>
      </c>
      <c r="C323" s="11">
        <v>21.693999999999999</v>
      </c>
      <c r="D323" s="11">
        <v>-52.442</v>
      </c>
      <c r="E323" s="10">
        <v>-69.114999999999995</v>
      </c>
      <c r="F323" s="20">
        <v>-36.834300000000006</v>
      </c>
      <c r="G323" s="31">
        <f t="shared" ref="G323:G341" si="5">D323-F323</f>
        <v>-15.607699999999994</v>
      </c>
    </row>
    <row r="324" spans="1:7" x14ac:dyDescent="0.3">
      <c r="A324" s="5">
        <v>43313</v>
      </c>
      <c r="B324" s="11">
        <v>-76.495999999999995</v>
      </c>
      <c r="C324" s="11">
        <v>21.606999999999999</v>
      </c>
      <c r="D324" s="11">
        <v>-54.889000000000003</v>
      </c>
      <c r="E324" s="10">
        <v>-69.465999999999994</v>
      </c>
      <c r="F324" s="20">
        <v>-38.569600000000008</v>
      </c>
      <c r="G324" s="31">
        <f t="shared" si="5"/>
        <v>-16.319399999999995</v>
      </c>
    </row>
    <row r="325" spans="1:7" x14ac:dyDescent="0.3">
      <c r="A325" s="5">
        <v>43344</v>
      </c>
      <c r="B325" s="11">
        <v>-77.27</v>
      </c>
      <c r="C325" s="11">
        <v>21.175999999999998</v>
      </c>
      <c r="D325" s="11">
        <v>-56.094000000000001</v>
      </c>
      <c r="E325" s="10">
        <v>-71.632000000000005</v>
      </c>
      <c r="F325" s="20">
        <v>-40.243000000000002</v>
      </c>
      <c r="G325" s="31">
        <f t="shared" si="5"/>
        <v>-15.850999999999999</v>
      </c>
    </row>
    <row r="326" spans="1:7" x14ac:dyDescent="0.3">
      <c r="A326" s="5">
        <v>43374</v>
      </c>
      <c r="B326" s="11">
        <v>-77.302999999999997</v>
      </c>
      <c r="C326" s="11">
        <v>20.611000000000001</v>
      </c>
      <c r="D326" s="11">
        <v>-56.692</v>
      </c>
      <c r="E326" s="10">
        <v>-73.415999999999997</v>
      </c>
      <c r="F326" s="20">
        <v>-43.102499999999999</v>
      </c>
      <c r="G326" s="31">
        <f t="shared" si="5"/>
        <v>-13.589500000000001</v>
      </c>
    </row>
    <row r="327" spans="1:7" x14ac:dyDescent="0.3">
      <c r="A327" s="5">
        <v>43405</v>
      </c>
      <c r="B327" s="11">
        <v>-74.11</v>
      </c>
      <c r="C327" s="11">
        <v>20.463000000000001</v>
      </c>
      <c r="D327" s="11">
        <v>-53.646999999999998</v>
      </c>
      <c r="E327" s="10">
        <v>-71.572000000000003</v>
      </c>
      <c r="F327" s="20">
        <v>-37.860799999999998</v>
      </c>
      <c r="G327" s="31">
        <f t="shared" si="5"/>
        <v>-15.786200000000001</v>
      </c>
    </row>
    <row r="328" spans="1:7" x14ac:dyDescent="0.3">
      <c r="A328" s="5">
        <v>43435</v>
      </c>
      <c r="B328" s="11">
        <v>-80.91</v>
      </c>
      <c r="C328" s="11">
        <v>20.103000000000002</v>
      </c>
      <c r="D328" s="11">
        <v>-60.807000000000002</v>
      </c>
      <c r="E328" s="10">
        <v>-78.063999999999993</v>
      </c>
      <c r="F328" s="20">
        <v>-36.830500000000001</v>
      </c>
      <c r="G328" s="31">
        <f t="shared" si="5"/>
        <v>-23.976500000000001</v>
      </c>
    </row>
    <row r="329" spans="1:7" x14ac:dyDescent="0.3">
      <c r="A329" s="5">
        <v>43466</v>
      </c>
      <c r="B329" s="11">
        <v>-72.369</v>
      </c>
      <c r="C329" s="11">
        <v>23.346</v>
      </c>
      <c r="D329" s="11">
        <v>-49.023000000000003</v>
      </c>
      <c r="E329" s="10">
        <v>-71.320999999999998</v>
      </c>
      <c r="F329" s="20">
        <v>-34.47</v>
      </c>
      <c r="G329" s="31">
        <f t="shared" si="5"/>
        <v>-14.553000000000004</v>
      </c>
    </row>
    <row r="330" spans="1:7" x14ac:dyDescent="0.3">
      <c r="A330" s="5">
        <v>43497</v>
      </c>
      <c r="B330" s="11">
        <v>-71.031999999999996</v>
      </c>
      <c r="C330" s="11">
        <v>23.731999999999999</v>
      </c>
      <c r="D330" s="11">
        <v>-47.3</v>
      </c>
      <c r="E330" s="10">
        <v>-68.978999999999999</v>
      </c>
      <c r="F330" s="20">
        <v>-24.76</v>
      </c>
      <c r="G330" s="31">
        <f t="shared" si="5"/>
        <v>-22.539999999999996</v>
      </c>
    </row>
    <row r="331" spans="1:7" x14ac:dyDescent="0.3">
      <c r="A331" s="5">
        <v>43525</v>
      </c>
      <c r="B331" s="11">
        <v>-72.731999999999999</v>
      </c>
      <c r="C331" s="11">
        <v>23.817</v>
      </c>
      <c r="D331" s="11">
        <v>-48.914000000000001</v>
      </c>
      <c r="E331" s="10">
        <v>-70.027000000000001</v>
      </c>
      <c r="F331" s="20">
        <v>-20.748999999999999</v>
      </c>
      <c r="G331" s="31">
        <f t="shared" si="5"/>
        <v>-28.165000000000003</v>
      </c>
    </row>
    <row r="332" spans="1:7" x14ac:dyDescent="0.3">
      <c r="A332" s="5">
        <v>43556</v>
      </c>
      <c r="B332" s="11">
        <v>-73.311999999999998</v>
      </c>
      <c r="C332" s="11">
        <v>24.109000000000002</v>
      </c>
      <c r="D332" s="11">
        <v>-49.203000000000003</v>
      </c>
      <c r="E332" s="10">
        <v>-69.152000000000001</v>
      </c>
      <c r="F332" s="20">
        <v>-26.902999999999999</v>
      </c>
      <c r="G332" s="31">
        <f t="shared" si="5"/>
        <v>-22.300000000000004</v>
      </c>
    </row>
    <row r="333" spans="1:7" x14ac:dyDescent="0.3">
      <c r="A333" s="5">
        <v>43586</v>
      </c>
      <c r="B333" s="11">
        <v>-75.962000000000003</v>
      </c>
      <c r="C333" s="11">
        <v>24.704000000000001</v>
      </c>
      <c r="D333" s="11">
        <v>-51.258000000000003</v>
      </c>
      <c r="E333" s="10">
        <v>-71.025000000000006</v>
      </c>
      <c r="F333" s="20">
        <v>-30.195</v>
      </c>
      <c r="G333" s="31">
        <f t="shared" si="5"/>
        <v>-21.063000000000002</v>
      </c>
    </row>
    <row r="334" spans="1:7" x14ac:dyDescent="0.3">
      <c r="A334" s="5">
        <v>43617</v>
      </c>
      <c r="B334" s="11">
        <v>-75.298000000000002</v>
      </c>
      <c r="C334" s="11">
        <v>23.548999999999999</v>
      </c>
      <c r="D334" s="11">
        <v>-51.749000000000002</v>
      </c>
      <c r="E334" s="10">
        <v>-73.177999999999997</v>
      </c>
      <c r="F334" s="20">
        <v>-29.968</v>
      </c>
      <c r="G334" s="31">
        <f t="shared" si="5"/>
        <v>-21.781000000000002</v>
      </c>
    </row>
    <row r="335" spans="1:7" x14ac:dyDescent="0.3">
      <c r="A335" s="5">
        <v>43647</v>
      </c>
      <c r="B335" s="11">
        <v>-74.605999999999995</v>
      </c>
      <c r="C335" s="11">
        <v>23.565000000000001</v>
      </c>
      <c r="D335" s="11">
        <v>-51.040999999999997</v>
      </c>
      <c r="E335" s="10">
        <v>-70.183999999999997</v>
      </c>
      <c r="F335" s="20">
        <v>-32.774999999999999</v>
      </c>
      <c r="G335" s="31">
        <f t="shared" si="5"/>
        <v>-18.265999999999998</v>
      </c>
    </row>
    <row r="336" spans="1:7" x14ac:dyDescent="0.3">
      <c r="A336" s="5">
        <v>43678</v>
      </c>
      <c r="B336" s="11">
        <v>-74.597999999999999</v>
      </c>
      <c r="C336" s="11">
        <v>23.82</v>
      </c>
      <c r="D336" s="11">
        <v>-50.777999999999999</v>
      </c>
      <c r="E336" s="10">
        <v>-73.128</v>
      </c>
      <c r="F336" s="20">
        <v>-31.757000000000001</v>
      </c>
      <c r="G336" s="31">
        <f t="shared" si="5"/>
        <v>-19.020999999999997</v>
      </c>
    </row>
    <row r="337" spans="1:8" x14ac:dyDescent="0.3">
      <c r="A337" s="5">
        <v>43709</v>
      </c>
      <c r="B337" s="11">
        <v>-71.924999999999997</v>
      </c>
      <c r="C337" s="11">
        <v>24.085000000000001</v>
      </c>
      <c r="D337" s="11">
        <v>-47.838999999999999</v>
      </c>
      <c r="E337" s="10">
        <v>-71.227999999999994</v>
      </c>
      <c r="F337" s="20">
        <v>-31.622</v>
      </c>
      <c r="G337" s="31">
        <f t="shared" si="5"/>
        <v>-16.216999999999999</v>
      </c>
      <c r="H337" s="9"/>
    </row>
    <row r="338" spans="1:8" x14ac:dyDescent="0.3">
      <c r="A338" s="5">
        <v>43739</v>
      </c>
      <c r="B338" s="11">
        <v>-67.131</v>
      </c>
      <c r="C338" s="11">
        <v>24.102</v>
      </c>
      <c r="D338" s="11">
        <v>-43.029000000000003</v>
      </c>
      <c r="E338" s="10">
        <v>-67.856999999999999</v>
      </c>
      <c r="F338" s="20">
        <v>-31.259</v>
      </c>
      <c r="G338" s="31">
        <f t="shared" si="5"/>
        <v>-11.770000000000003</v>
      </c>
    </row>
    <row r="339" spans="1:8" x14ac:dyDescent="0.3">
      <c r="A339" s="5">
        <v>43770</v>
      </c>
      <c r="B339" s="11">
        <v>-65.391000000000005</v>
      </c>
      <c r="C339" s="11">
        <v>24.337</v>
      </c>
      <c r="D339" s="11">
        <v>-41.054000000000002</v>
      </c>
      <c r="E339" s="10">
        <v>-64.403999999999996</v>
      </c>
      <c r="F339" s="20">
        <v>-26.366</v>
      </c>
      <c r="G339" s="31">
        <f t="shared" si="5"/>
        <v>-14.688000000000002</v>
      </c>
    </row>
    <row r="340" spans="1:8" x14ac:dyDescent="0.3">
      <c r="A340" s="5">
        <v>43800</v>
      </c>
      <c r="B340" s="11">
        <v>-69.974999999999994</v>
      </c>
      <c r="C340" s="11">
        <v>24.298999999999999</v>
      </c>
      <c r="D340" s="11">
        <v>-45.676000000000002</v>
      </c>
      <c r="E340" s="10">
        <v>-68.754000000000005</v>
      </c>
      <c r="F340" s="20">
        <v>-24.792999999999999</v>
      </c>
      <c r="G340" s="31">
        <f t="shared" si="5"/>
        <v>-20.883000000000003</v>
      </c>
    </row>
    <row r="341" spans="1:8" x14ac:dyDescent="0.3">
      <c r="A341" s="5">
        <v>43831</v>
      </c>
      <c r="B341" s="11">
        <v>-66.772000000000006</v>
      </c>
      <c r="C341" s="11">
        <v>22.393000000000001</v>
      </c>
      <c r="D341" s="11">
        <v>-44.378999999999998</v>
      </c>
      <c r="E341" s="10">
        <v>-67.039000000000001</v>
      </c>
      <c r="F341" s="20">
        <f>('Exportação por destino'!Q329-'Importação por origem'!P329)/1000</f>
        <v>-26.065999999999999</v>
      </c>
      <c r="G341" s="31">
        <f t="shared" si="5"/>
        <v>-18.312999999999999</v>
      </c>
    </row>
    <row r="342" spans="1:8" x14ac:dyDescent="0.3">
      <c r="A342" s="5">
        <v>43862</v>
      </c>
      <c r="B342" s="11">
        <v>-60.404000000000003</v>
      </c>
      <c r="C342" s="11">
        <v>22.396000000000001</v>
      </c>
      <c r="D342" s="11">
        <v>-38.008000000000003</v>
      </c>
      <c r="E342" s="10">
        <v>-61.15</v>
      </c>
      <c r="F342" s="20">
        <f>('Exportação por destino'!Q330-'Importação por origem'!P330)/1000</f>
        <v>-15.997999999999999</v>
      </c>
      <c r="G342" s="31">
        <f t="shared" ref="G342:G343" si="6">D342-F342</f>
        <v>-22.010000000000005</v>
      </c>
    </row>
    <row r="343" spans="1:8" x14ac:dyDescent="0.3">
      <c r="A343" s="5">
        <v>43891</v>
      </c>
      <c r="B343" s="11">
        <v>-66.506</v>
      </c>
      <c r="C343" s="11">
        <v>19.262</v>
      </c>
      <c r="D343" s="11">
        <v>-47.243000000000002</v>
      </c>
      <c r="E343" s="10">
        <v>-68.17</v>
      </c>
      <c r="F343" s="20">
        <f>('Exportação por destino'!Q331-'Importação por origem'!P331)/1000</f>
        <v>-11.833</v>
      </c>
      <c r="G343" s="31">
        <f t="shared" si="6"/>
        <v>-35.410000000000004</v>
      </c>
    </row>
    <row r="344" spans="1:8" x14ac:dyDescent="0.3">
      <c r="A344" s="5">
        <v>43922</v>
      </c>
      <c r="B344" s="11">
        <v>-72.302000000000007</v>
      </c>
      <c r="C344" s="11">
        <v>19.690999999999999</v>
      </c>
      <c r="D344" s="11">
        <v>-52.610999999999997</v>
      </c>
      <c r="E344" s="10">
        <v>-74.626999999999995</v>
      </c>
      <c r="F344" s="20">
        <f>('Exportação por destino'!Q332-'Importação por origem'!P332)/1000</f>
        <v>-22.466000000000001</v>
      </c>
      <c r="G344" s="31">
        <f t="shared" ref="G344" si="7">D344-F344</f>
        <v>-30.144999999999996</v>
      </c>
    </row>
    <row r="345" spans="1:8" x14ac:dyDescent="0.3">
      <c r="A345" s="5">
        <v>43952</v>
      </c>
      <c r="B345" s="11">
        <v>-76.733000000000004</v>
      </c>
      <c r="C345" s="11">
        <v>20.422999999999998</v>
      </c>
      <c r="D345" s="11">
        <v>-56.31</v>
      </c>
      <c r="E345" s="10">
        <v>-76.353999999999999</v>
      </c>
      <c r="F345" s="20">
        <f>('Exportação por destino'!Q333-'Importação por origem'!P333)/1000</f>
        <v>-26.956</v>
      </c>
      <c r="G345" s="31">
        <f t="shared" ref="G345:G346" si="8">D345-F345</f>
        <v>-29.354000000000003</v>
      </c>
    </row>
    <row r="346" spans="1:8" x14ac:dyDescent="0.3">
      <c r="A346" s="5">
        <v>43983</v>
      </c>
      <c r="B346" s="11">
        <v>-72.442999999999998</v>
      </c>
      <c r="C346" s="11">
        <v>20.677</v>
      </c>
      <c r="D346" s="11">
        <v>-51.765999999999998</v>
      </c>
      <c r="E346" s="10">
        <v>-73.001999999999995</v>
      </c>
      <c r="F346" s="20">
        <f>('Exportação por destino'!Q334-'Importação por origem'!P334)/1000</f>
        <v>-28.396999999999998</v>
      </c>
      <c r="G346" s="31">
        <f t="shared" si="8"/>
        <v>-23.369</v>
      </c>
    </row>
    <row r="347" spans="1:8" x14ac:dyDescent="0.3">
      <c r="A347" s="5">
        <v>44013</v>
      </c>
      <c r="B347" s="11">
        <v>-81.516999999999996</v>
      </c>
      <c r="C347" s="11">
        <v>19.407</v>
      </c>
      <c r="D347" s="11">
        <v>-62.11</v>
      </c>
      <c r="E347" s="10">
        <v>-82.796000000000006</v>
      </c>
      <c r="F347" s="20">
        <f>('Exportação por destino'!Q335-'Importação por origem'!P335)/1000</f>
        <v>-31.62</v>
      </c>
      <c r="G347" s="31">
        <f t="shared" ref="G347" si="9">D347-F347</f>
        <v>-30.49</v>
      </c>
    </row>
    <row r="348" spans="1:8" x14ac:dyDescent="0.3">
      <c r="A348" s="5">
        <v>44044</v>
      </c>
      <c r="B348" s="11">
        <v>-84.527000000000001</v>
      </c>
      <c r="C348" s="11">
        <v>18.463000000000001</v>
      </c>
      <c r="D348" s="11">
        <v>-66.063999999999993</v>
      </c>
      <c r="E348" s="10">
        <v>-85.364000000000004</v>
      </c>
      <c r="F348" s="20">
        <f>('Exportação por destino'!Q336-'Importação por origem'!P336)/1000</f>
        <v>-29.78</v>
      </c>
      <c r="G348" s="31">
        <f t="shared" ref="G348" si="10">D348-F348</f>
        <v>-36.283999999999992</v>
      </c>
    </row>
    <row r="349" spans="1:8" x14ac:dyDescent="0.3">
      <c r="A349" s="5">
        <v>44075</v>
      </c>
      <c r="B349" s="11">
        <v>-81.41</v>
      </c>
      <c r="C349" s="11">
        <v>18.187000000000001</v>
      </c>
      <c r="D349" s="11">
        <v>-63.223999999999997</v>
      </c>
      <c r="E349" s="10">
        <v>-81.429000000000002</v>
      </c>
      <c r="F349" s="20">
        <f>('Exportação por destino'!Q337-'Importação por origem'!P337)/1000</f>
        <v>-29.670999999999999</v>
      </c>
      <c r="G349" s="31">
        <f t="shared" ref="G349:G351" si="11">D349-F349</f>
        <v>-33.552999999999997</v>
      </c>
    </row>
    <row r="350" spans="1:8" x14ac:dyDescent="0.3">
      <c r="A350" s="5">
        <v>44105</v>
      </c>
      <c r="B350" s="11">
        <v>-81.944000000000003</v>
      </c>
      <c r="C350" s="11">
        <v>17.966000000000001</v>
      </c>
      <c r="D350" s="11">
        <v>-63.978000000000002</v>
      </c>
      <c r="E350" s="10">
        <v>-81.908000000000001</v>
      </c>
      <c r="F350" s="20">
        <v>-30.105</v>
      </c>
      <c r="G350" s="31">
        <f t="shared" si="11"/>
        <v>-33.873000000000005</v>
      </c>
    </row>
    <row r="351" spans="1:8" x14ac:dyDescent="0.3">
      <c r="A351" s="5">
        <v>44136</v>
      </c>
      <c r="B351" s="11">
        <v>-86.888999999999996</v>
      </c>
      <c r="C351" s="11">
        <v>17.850999999999999</v>
      </c>
      <c r="D351" s="11">
        <v>-69.037999999999997</v>
      </c>
      <c r="E351" s="10">
        <v>-86.403000000000006</v>
      </c>
      <c r="F351" s="20">
        <v>-30.675999999999998</v>
      </c>
      <c r="G351" s="31">
        <f t="shared" si="11"/>
        <v>-38.361999999999995</v>
      </c>
      <c r="H351" s="9"/>
    </row>
    <row r="352" spans="1:8" x14ac:dyDescent="0.3">
      <c r="A352" s="5">
        <v>44166</v>
      </c>
      <c r="B352" s="11">
        <v>-84.123000000000005</v>
      </c>
      <c r="C352" s="11">
        <v>17.155000000000001</v>
      </c>
      <c r="D352" s="11">
        <v>-66.968999999999994</v>
      </c>
      <c r="E352" s="10">
        <v>-84.8</v>
      </c>
      <c r="F352" s="20">
        <f>-27230/1000</f>
        <v>-27.23</v>
      </c>
      <c r="G352" s="31">
        <f>D352-F352</f>
        <v>-39.73899999999999</v>
      </c>
      <c r="H352" s="9"/>
    </row>
    <row r="353" spans="1:8" x14ac:dyDescent="0.3">
      <c r="A353" s="5">
        <v>44197</v>
      </c>
      <c r="B353" s="11">
        <f>Exports!B353-Imports!B353</f>
        <v>-86.378000000000014</v>
      </c>
      <c r="C353" s="11">
        <f>Exports!C353-Imports!C353</f>
        <v>22.551000000000002</v>
      </c>
      <c r="D353" s="11">
        <f>Exports!D353-Imports!D353</f>
        <v>-66.774999999999977</v>
      </c>
      <c r="E353" s="10">
        <v>-85.879000000000005</v>
      </c>
      <c r="F353" s="20">
        <v>-2.6249999999999999E-2</v>
      </c>
      <c r="G353" s="31">
        <f t="shared" ref="G353:G368" si="12">D353-F353</f>
        <v>-66.748749999999973</v>
      </c>
      <c r="H353" s="9"/>
    </row>
    <row r="354" spans="1:8" ht="14.1" customHeight="1" x14ac:dyDescent="0.3">
      <c r="A354" s="5">
        <v>44228</v>
      </c>
      <c r="B354" s="11">
        <f>Exports!B354-Imports!B354</f>
        <v>-88.299000000000007</v>
      </c>
      <c r="C354" s="11">
        <f>Exports!C354-Imports!C354</f>
        <v>23.004000000000005</v>
      </c>
      <c r="D354" s="11">
        <f>Exports!D354-Imports!D354</f>
        <v>-68.073999999999984</v>
      </c>
      <c r="E354" s="10">
        <v>-86.049000000000007</v>
      </c>
      <c r="F354" s="20">
        <v>-2.4617E-2</v>
      </c>
      <c r="G354" s="31">
        <f t="shared" si="12"/>
        <v>-68.049382999999978</v>
      </c>
      <c r="H354" s="9"/>
    </row>
    <row r="355" spans="1:8" x14ac:dyDescent="0.3">
      <c r="A355" s="5">
        <v>44256</v>
      </c>
      <c r="B355" s="11">
        <f>Exports!B355-Imports!B355</f>
        <v>-90.591000000000008</v>
      </c>
      <c r="C355" s="11">
        <f>Exports!C355-Imports!C355</f>
        <v>22.521999999999998</v>
      </c>
      <c r="D355" s="11">
        <f>Exports!D355-Imports!D355</f>
        <v>-70.287999999999982</v>
      </c>
      <c r="E355" s="10">
        <v>-89.465999999999994</v>
      </c>
      <c r="F355" s="20">
        <v>-2.7687E-2</v>
      </c>
      <c r="G355" s="31">
        <f t="shared" si="12"/>
        <v>-70.260312999999982</v>
      </c>
      <c r="H355" s="9"/>
    </row>
    <row r="356" spans="1:8" x14ac:dyDescent="0.3">
      <c r="A356" s="5">
        <v>44287</v>
      </c>
      <c r="B356" s="11">
        <f>Exports!B356-Imports!B356</f>
        <v>-87.489000000000004</v>
      </c>
      <c r="C356" s="11">
        <f>Exports!C356-Imports!C356</f>
        <v>21.764000000000003</v>
      </c>
      <c r="D356" s="11">
        <f>Exports!D356-Imports!D356</f>
        <v>-65.601000000000028</v>
      </c>
      <c r="E356" s="10">
        <v>-85.897000000000006</v>
      </c>
      <c r="F356" s="20">
        <v>-2.5829999999999999E-2</v>
      </c>
      <c r="G356" s="31">
        <f t="shared" si="12"/>
        <v>-65.575170000000028</v>
      </c>
      <c r="H356" s="9"/>
    </row>
    <row r="357" spans="1:8" x14ac:dyDescent="0.3">
      <c r="A357" s="5">
        <v>44317</v>
      </c>
      <c r="B357" s="11">
        <f>Exports!B357-Imports!B357</f>
        <v>-88.033000000000015</v>
      </c>
      <c r="C357" s="11">
        <f>Exports!C357-Imports!C357</f>
        <v>21.399000000000001</v>
      </c>
      <c r="D357" s="11">
        <f>Exports!D357-Imports!D357</f>
        <v>-67.169999999999987</v>
      </c>
      <c r="E357" s="10">
        <v>-86.081999999999994</v>
      </c>
      <c r="F357" s="20">
        <v>-26.321000000000002</v>
      </c>
      <c r="G357" s="31">
        <f t="shared" si="12"/>
        <v>-40.84899999999999</v>
      </c>
      <c r="H357" s="9"/>
    </row>
    <row r="358" spans="1:8" x14ac:dyDescent="0.3">
      <c r="A358" s="5">
        <v>44348</v>
      </c>
      <c r="B358" s="11">
        <f>Exports!B358-Imports!B358</f>
        <v>-91.908999999999992</v>
      </c>
      <c r="C358" s="11">
        <f>Exports!C358-Imports!C358</f>
        <v>20.550999999999995</v>
      </c>
      <c r="D358" s="11">
        <f>Exports!D358-Imports!D358</f>
        <v>-72.966000000000008</v>
      </c>
      <c r="E358" s="10">
        <v>-91.817999999999998</v>
      </c>
      <c r="F358" s="20">
        <v>-27.844000000000001</v>
      </c>
      <c r="G358" s="31">
        <f t="shared" si="12"/>
        <v>-45.122000000000007</v>
      </c>
      <c r="H358" s="9"/>
    </row>
    <row r="359" spans="1:8" x14ac:dyDescent="0.3">
      <c r="A359" s="5">
        <v>44378</v>
      </c>
      <c r="B359" s="11">
        <f>Exports!B359-Imports!B359</f>
        <v>-87.706999999999994</v>
      </c>
      <c r="C359" s="11">
        <f>Exports!C359-Imports!C359</f>
        <v>18.325000000000003</v>
      </c>
      <c r="D359" s="11">
        <f>Exports!D359-Imports!D359</f>
        <v>-70.88900000000001</v>
      </c>
      <c r="E359" s="10">
        <v>-85.447999999999993</v>
      </c>
      <c r="F359" s="20">
        <v>-28.648</v>
      </c>
      <c r="G359" s="31">
        <f t="shared" si="12"/>
        <v>-42.241000000000014</v>
      </c>
      <c r="H359" s="9"/>
    </row>
    <row r="360" spans="1:8" x14ac:dyDescent="0.3">
      <c r="A360" s="5">
        <v>44409</v>
      </c>
      <c r="B360" s="11">
        <f>Exports!B360-Imports!B360</f>
        <v>-88.710000000000008</v>
      </c>
      <c r="C360" s="11">
        <f>Exports!C360-Imports!C360</f>
        <v>17.284000000000006</v>
      </c>
      <c r="D360" s="11">
        <f>Exports!D360-Imports!D360</f>
        <v>-73.87</v>
      </c>
      <c r="E360" s="10">
        <v>-87.311999999999998</v>
      </c>
      <c r="F360" s="20"/>
      <c r="G360" s="31">
        <f t="shared" si="12"/>
        <v>-73.87</v>
      </c>
      <c r="H360" s="9"/>
    </row>
    <row r="361" spans="1:8" x14ac:dyDescent="0.3">
      <c r="A361" s="5">
        <v>44440</v>
      </c>
      <c r="B361" s="11">
        <f>Exports!B361-Imports!B361</f>
        <v>-96.162999999999982</v>
      </c>
      <c r="C361" s="11">
        <f>Exports!C361-Imports!C361</f>
        <v>17.828000000000003</v>
      </c>
      <c r="D361" s="11">
        <f>Exports!D361-Imports!D361</f>
        <v>-82.962999999999994</v>
      </c>
      <c r="E361" s="10">
        <v>-93.021000000000001</v>
      </c>
      <c r="F361" s="20">
        <v>-36.503</v>
      </c>
      <c r="G361" s="31">
        <f t="shared" si="12"/>
        <v>-46.459999999999994</v>
      </c>
      <c r="H361" s="9"/>
    </row>
    <row r="362" spans="1:8" x14ac:dyDescent="0.3">
      <c r="A362" s="5">
        <v>44470</v>
      </c>
      <c r="B362" s="11">
        <f>Exports!B362-Imports!B362</f>
        <v>-86.233000000000004</v>
      </c>
      <c r="C362" s="11">
        <f>Exports!C362-Imports!C362</f>
        <v>18.078000000000003</v>
      </c>
      <c r="D362" s="11">
        <f>Exports!D362-Imports!D362</f>
        <v>-70.002999999999986</v>
      </c>
      <c r="E362" s="10">
        <v>-82.188999999999993</v>
      </c>
      <c r="F362" s="20">
        <v>-31.396999999999998</v>
      </c>
      <c r="G362" s="31">
        <f t="shared" si="12"/>
        <v>-38.605999999999987</v>
      </c>
      <c r="H362" s="9"/>
    </row>
    <row r="363" spans="1:8" x14ac:dyDescent="0.3">
      <c r="A363" s="5">
        <v>44501</v>
      </c>
      <c r="B363" s="11">
        <f>Exports!B363-Imports!B363</f>
        <v>-98.263000000000005</v>
      </c>
      <c r="C363" s="11">
        <f>Exports!C363-Imports!C363</f>
        <v>20.287000000000006</v>
      </c>
      <c r="D363" s="11">
        <f>Exports!D363-Imports!D363</f>
        <v>-81.38900000000001</v>
      </c>
      <c r="E363" s="10">
        <v>-96.224999999999994</v>
      </c>
      <c r="F363" s="20">
        <v>-32.316000000000003</v>
      </c>
      <c r="G363" s="31">
        <f t="shared" si="12"/>
        <v>-49.073000000000008</v>
      </c>
      <c r="H363" s="9"/>
    </row>
    <row r="364" spans="1:8" x14ac:dyDescent="0.3">
      <c r="A364" s="5">
        <v>44531</v>
      </c>
      <c r="B364" s="11">
        <f>Exports!B364-Imports!B364</f>
        <v>-100.52299999999997</v>
      </c>
      <c r="C364" s="11">
        <f>Exports!C364-Imports!C364</f>
        <v>21.655999999999999</v>
      </c>
      <c r="D364" s="11">
        <f>Exports!D364-Imports!D364</f>
        <v>-83.160999999999973</v>
      </c>
      <c r="E364" s="10">
        <v>-100.542</v>
      </c>
      <c r="F364" s="20">
        <v>-36.15</v>
      </c>
      <c r="G364" s="31">
        <f t="shared" si="12"/>
        <v>-47.010999999999974</v>
      </c>
      <c r="H364" s="9"/>
    </row>
    <row r="365" spans="1:8" x14ac:dyDescent="0.3">
      <c r="A365" s="5">
        <v>44562</v>
      </c>
      <c r="B365" s="11">
        <v>-106.349</v>
      </c>
      <c r="C365" s="11">
        <v>19.846</v>
      </c>
      <c r="D365" s="11">
        <v>-86.503</v>
      </c>
      <c r="E365" s="11">
        <v>-105.968</v>
      </c>
      <c r="F365" s="11">
        <v>-3.6372000000000002E-2</v>
      </c>
      <c r="G365" s="31">
        <f t="shared" si="12"/>
        <v>-86.466628</v>
      </c>
      <c r="H365" s="9"/>
    </row>
    <row r="366" spans="1:8" x14ac:dyDescent="0.3">
      <c r="A366" s="5">
        <v>44593</v>
      </c>
      <c r="B366" s="11">
        <v>-104.98</v>
      </c>
      <c r="C366" s="11">
        <v>18.018999999999998</v>
      </c>
      <c r="D366" s="11">
        <v>-86.96</v>
      </c>
      <c r="E366" s="11">
        <v>-101.9</v>
      </c>
      <c r="F366" s="11">
        <v>-30.666</v>
      </c>
      <c r="G366" s="31">
        <f t="shared" si="12"/>
        <v>-56.293999999999997</v>
      </c>
      <c r="H366" s="9"/>
    </row>
    <row r="367" spans="1:8" x14ac:dyDescent="0.3">
      <c r="A367" s="5">
        <v>44621</v>
      </c>
      <c r="B367" s="11">
        <v>-121.458</v>
      </c>
      <c r="C367" s="11">
        <v>18.920999999999999</v>
      </c>
      <c r="D367" s="11">
        <v>-102.536</v>
      </c>
      <c r="E367" s="11">
        <v>-123.033</v>
      </c>
      <c r="F367" s="11">
        <v>-33.997999999999998</v>
      </c>
      <c r="G367" s="31">
        <f t="shared" si="12"/>
        <v>-68.538000000000011</v>
      </c>
      <c r="H367" s="9"/>
    </row>
    <row r="368" spans="1:8" x14ac:dyDescent="0.3">
      <c r="A368" s="5">
        <v>44652</v>
      </c>
      <c r="B368" s="11">
        <v>-106.254</v>
      </c>
      <c r="C368" s="11">
        <v>20.238</v>
      </c>
      <c r="D368" s="11">
        <v>-86.016000000000005</v>
      </c>
      <c r="E368" s="11">
        <v>-108.175</v>
      </c>
      <c r="F368" s="11">
        <v>-30.571000000000002</v>
      </c>
      <c r="G368" s="31">
        <f t="shared" si="12"/>
        <v>-55.445000000000007</v>
      </c>
    </row>
    <row r="369" spans="1:7" x14ac:dyDescent="0.3">
      <c r="A369" s="5">
        <v>44682</v>
      </c>
      <c r="B369" s="11">
        <v>-103.444</v>
      </c>
      <c r="C369" s="11">
        <v>19.369</v>
      </c>
      <c r="D369" s="11">
        <v>-84.075000000000003</v>
      </c>
      <c r="E369" s="11">
        <v>-103.30200000000001</v>
      </c>
      <c r="F369" s="11">
        <v>-31.542999999999999</v>
      </c>
      <c r="G369" s="31">
        <f>D369-F369</f>
        <v>-52.532000000000004</v>
      </c>
    </row>
    <row r="370" spans="1:7" x14ac:dyDescent="0.3">
      <c r="A370" s="5">
        <v>44713</v>
      </c>
      <c r="B370" s="11">
        <v>-99.209000000000003</v>
      </c>
      <c r="C370" s="11">
        <v>18.359000000000002</v>
      </c>
      <c r="D370" s="11">
        <v>-80.850999999999999</v>
      </c>
      <c r="E370" s="11">
        <v>-100.15</v>
      </c>
      <c r="F370" s="11">
        <v>-36.947000000000003</v>
      </c>
      <c r="G370" s="31">
        <f>D370-F370</f>
        <v>-43.903999999999996</v>
      </c>
    </row>
    <row r="371" spans="1:7" x14ac:dyDescent="0.3">
      <c r="A371" s="5">
        <v>44743</v>
      </c>
      <c r="B371" s="11">
        <v>-90.254000000000005</v>
      </c>
      <c r="C371" s="11">
        <v>18.582000000000001</v>
      </c>
      <c r="D371" s="11">
        <v>-71.671999999999997</v>
      </c>
      <c r="E371" s="11">
        <v>-89.63</v>
      </c>
      <c r="F371" s="11">
        <v>-34.396999999999998</v>
      </c>
      <c r="G371" s="31">
        <f>D371-F371</f>
        <v>-37.274999999999999</v>
      </c>
    </row>
    <row r="372" spans="1:7" x14ac:dyDescent="0.3">
      <c r="A372" s="5">
        <v>44774</v>
      </c>
      <c r="B372" s="11">
        <v>-86.423000000000002</v>
      </c>
      <c r="C372" s="11">
        <v>19.108000000000001</v>
      </c>
      <c r="D372" s="11">
        <v>-67.314999999999998</v>
      </c>
      <c r="E372" s="11">
        <v>-89.171000000000006</v>
      </c>
      <c r="F372" s="11">
        <v>-37.442</v>
      </c>
      <c r="G372" s="31">
        <f>D372-F372</f>
        <v>-29.872999999999998</v>
      </c>
    </row>
    <row r="373" spans="1:7" x14ac:dyDescent="0.3">
      <c r="A373" s="5">
        <v>44805</v>
      </c>
      <c r="B373" s="11">
        <v>-90.498999999999995</v>
      </c>
      <c r="C373" s="11">
        <v>18.773</v>
      </c>
      <c r="D373" s="11">
        <v>-71.725999999999999</v>
      </c>
      <c r="E373" s="11">
        <v>-93.668999999999997</v>
      </c>
      <c r="F373" s="11">
        <v>-37.293999999999997</v>
      </c>
      <c r="G373" s="31">
        <f t="shared" ref="G373:G374" si="13">D373-F373</f>
        <v>-34.432000000000002</v>
      </c>
    </row>
    <row r="374" spans="1:7" x14ac:dyDescent="0.3">
      <c r="A374" s="5">
        <v>44835</v>
      </c>
      <c r="B374" s="11">
        <v>-98.21</v>
      </c>
      <c r="C374" s="11">
        <v>19.881</v>
      </c>
      <c r="D374" s="11">
        <v>-78.328999999999994</v>
      </c>
      <c r="E374" s="11">
        <v>-99.605000000000004</v>
      </c>
      <c r="F374" s="11">
        <v>-28.873999999999999</v>
      </c>
      <c r="G374" s="31">
        <f t="shared" si="13"/>
        <v>-49.454999999999998</v>
      </c>
    </row>
    <row r="375" spans="1:7" x14ac:dyDescent="0.3">
      <c r="A375" s="5">
        <v>44866</v>
      </c>
      <c r="B375" s="11">
        <v>-84.027000000000001</v>
      </c>
      <c r="C375" s="11">
        <v>20.21</v>
      </c>
      <c r="D375" s="11">
        <v>-63.817999999999998</v>
      </c>
      <c r="E375" s="11">
        <v>-85.796999999999997</v>
      </c>
      <c r="F375" s="11">
        <v>-21.3</v>
      </c>
      <c r="G375" s="31">
        <f t="shared" ref="G375:G380" si="14">D375-F375</f>
        <v>-42.518000000000001</v>
      </c>
    </row>
    <row r="376" spans="1:7" x14ac:dyDescent="0.3">
      <c r="A376" s="5">
        <v>44896</v>
      </c>
      <c r="B376" s="11">
        <v>-91.903000000000006</v>
      </c>
      <c r="C376" s="11">
        <v>20.518000000000001</v>
      </c>
      <c r="D376" s="11">
        <v>-71.385999999999996</v>
      </c>
      <c r="E376" s="11">
        <v>-92.771000000000001</v>
      </c>
      <c r="F376" s="11">
        <v>-23.513000000000002</v>
      </c>
      <c r="G376" s="31">
        <f t="shared" si="14"/>
        <v>-47.87299999999999</v>
      </c>
    </row>
    <row r="377" spans="1:7" x14ac:dyDescent="0.3">
      <c r="A377" s="5">
        <v>44927</v>
      </c>
      <c r="B377" s="11">
        <v>-91.070999999999998</v>
      </c>
      <c r="C377" s="11">
        <v>22.271000000000001</v>
      </c>
      <c r="D377" s="11">
        <v>-68.8</v>
      </c>
      <c r="E377" s="11">
        <v>-90.74</v>
      </c>
      <c r="F377" s="11">
        <v>-25.16</v>
      </c>
      <c r="G377" s="31">
        <f t="shared" si="14"/>
        <v>-43.64</v>
      </c>
    </row>
    <row r="378" spans="1:7" x14ac:dyDescent="0.3">
      <c r="A378" s="5">
        <v>44958</v>
      </c>
      <c r="B378" s="11">
        <v>-92.171000000000006</v>
      </c>
      <c r="C378" s="11">
        <v>22.969000000000001</v>
      </c>
      <c r="D378" s="11">
        <v>-69.201999999999998</v>
      </c>
      <c r="E378" s="11">
        <v>-91.247</v>
      </c>
      <c r="F378" s="11">
        <v>-19.001999999999999</v>
      </c>
      <c r="G378" s="31">
        <f t="shared" si="14"/>
        <v>-50.2</v>
      </c>
    </row>
    <row r="379" spans="1:7" x14ac:dyDescent="0.3">
      <c r="A379" s="5">
        <v>44986</v>
      </c>
      <c r="B379" s="11">
        <v>-81.936999999999998</v>
      </c>
      <c r="C379" s="11">
        <v>23.350999999999999</v>
      </c>
      <c r="D379" s="11">
        <v>-58.587000000000003</v>
      </c>
      <c r="E379" s="11">
        <v>-88.912999999999997</v>
      </c>
      <c r="F379" s="11">
        <v>-16.609000000000002</v>
      </c>
      <c r="G379" s="31">
        <f t="shared" si="14"/>
        <v>-41.978000000000002</v>
      </c>
    </row>
    <row r="380" spans="1:7" x14ac:dyDescent="0.3">
      <c r="A380" s="5">
        <v>45017</v>
      </c>
      <c r="B380" s="11">
        <v>-93.95</v>
      </c>
      <c r="C380" s="11">
        <v>22.84</v>
      </c>
      <c r="D380" s="11">
        <v>-71.11</v>
      </c>
      <c r="E380" s="11">
        <v>-99.997</v>
      </c>
      <c r="F380" s="11">
        <v>-20.283000000000001</v>
      </c>
      <c r="G380" s="31">
        <f t="shared" si="14"/>
        <v>-50.826999999999998</v>
      </c>
    </row>
    <row r="381" spans="1:7" x14ac:dyDescent="0.3">
      <c r="A381" s="5">
        <v>45047</v>
      </c>
      <c r="B381" s="11">
        <v>-89.397000000000006</v>
      </c>
      <c r="C381" s="11">
        <v>23.584</v>
      </c>
      <c r="D381" s="11">
        <v>-65.813999999999993</v>
      </c>
      <c r="E381" s="11">
        <v>-93.424999999999997</v>
      </c>
      <c r="F381" s="11">
        <v>-25.210999999999999</v>
      </c>
      <c r="G381" s="31">
        <f>D381-F381</f>
        <v>-40.602999999999994</v>
      </c>
    </row>
    <row r="382" spans="1:7" x14ac:dyDescent="0.3">
      <c r="A382" s="5">
        <v>45078</v>
      </c>
      <c r="B382" s="11">
        <v>-88.850999999999999</v>
      </c>
      <c r="C382" s="11">
        <v>23.687999999999999</v>
      </c>
      <c r="D382" s="11">
        <v>-65.162999999999997</v>
      </c>
      <c r="E382" s="11">
        <v>-89.814999999999998</v>
      </c>
      <c r="F382" s="11">
        <v>-24.111000000000001</v>
      </c>
      <c r="G382" s="31">
        <f>D382-F382</f>
        <v>-41.051999999999992</v>
      </c>
    </row>
    <row r="383" spans="1:7" x14ac:dyDescent="0.3">
      <c r="A383" s="5">
        <v>45108</v>
      </c>
      <c r="B383" s="11">
        <v>-88.293999999999997</v>
      </c>
      <c r="C383" s="11">
        <v>24.535</v>
      </c>
      <c r="D383" s="11">
        <v>-63.759</v>
      </c>
      <c r="E383" s="11">
        <v>-92.739000000000004</v>
      </c>
      <c r="F383" s="11">
        <v>-25.44</v>
      </c>
      <c r="G383" s="31">
        <f>D383-F383</f>
        <v>-38.319000000000003</v>
      </c>
    </row>
    <row r="384" spans="1:7" x14ac:dyDescent="0.3">
      <c r="A384" s="5">
        <v>45139</v>
      </c>
      <c r="B384" s="11">
        <v>-84.221000000000004</v>
      </c>
      <c r="C384" s="11">
        <v>25.055</v>
      </c>
      <c r="D384" s="11">
        <v>-59.164999999999999</v>
      </c>
      <c r="E384" s="11">
        <v>-86.366</v>
      </c>
      <c r="F384" s="11">
        <v>-25.959</v>
      </c>
      <c r="G384" s="31">
        <f>D384-F384</f>
        <v>-33.206000000000003</v>
      </c>
    </row>
    <row r="385" spans="1:7" x14ac:dyDescent="0.3">
      <c r="A385" s="5">
        <v>45170</v>
      </c>
      <c r="B385" s="11">
        <v>-83.759</v>
      </c>
      <c r="C385" s="11">
        <v>24.193999999999999</v>
      </c>
      <c r="D385" s="11">
        <v>-59.564999999999998</v>
      </c>
      <c r="E385" s="11">
        <v>-88.771000000000001</v>
      </c>
      <c r="F385" s="11">
        <v>-28.446999999999999</v>
      </c>
      <c r="G385" s="31">
        <f t="shared" ref="G385:G389" si="15">D385-F385</f>
        <v>-31.117999999999999</v>
      </c>
    </row>
    <row r="386" spans="1:7" x14ac:dyDescent="0.3">
      <c r="A386" s="5">
        <v>45200</v>
      </c>
      <c r="B386" s="11">
        <v>-87.23</v>
      </c>
      <c r="C386" s="11">
        <v>23.13</v>
      </c>
      <c r="D386" s="11">
        <v>-64.099999999999994</v>
      </c>
      <c r="E386" s="11">
        <v>-92.298000000000002</v>
      </c>
      <c r="F386" s="11">
        <v>-25.524000000000001</v>
      </c>
      <c r="G386" s="31">
        <f t="shared" si="15"/>
        <v>-38.575999999999993</v>
      </c>
    </row>
    <row r="387" spans="1:7" x14ac:dyDescent="0.3">
      <c r="A387" s="5">
        <v>45231</v>
      </c>
      <c r="B387" s="11">
        <v>-88.444000000000003</v>
      </c>
      <c r="C387" s="11">
        <v>23.390999999999998</v>
      </c>
      <c r="D387" s="11">
        <v>-65.052999999999997</v>
      </c>
      <c r="E387" s="11">
        <v>-88.534999999999997</v>
      </c>
      <c r="F387" s="11">
        <v>-21.591000000000001</v>
      </c>
      <c r="G387" s="31">
        <f t="shared" si="15"/>
        <v>-43.461999999999996</v>
      </c>
    </row>
    <row r="388" spans="1:7" x14ac:dyDescent="0.3">
      <c r="A388" s="5">
        <v>45261</v>
      </c>
      <c r="B388" s="11">
        <v>-88.171000000000006</v>
      </c>
      <c r="C388" s="11">
        <v>24.283999999999999</v>
      </c>
      <c r="D388" s="11">
        <v>-63.887999999999998</v>
      </c>
      <c r="E388" s="11">
        <v>-90.81</v>
      </c>
      <c r="F388" s="11">
        <v>-22.085000000000001</v>
      </c>
      <c r="G388" s="31">
        <f t="shared" si="15"/>
        <v>-41.802999999999997</v>
      </c>
    </row>
    <row r="389" spans="1:7" x14ac:dyDescent="0.3">
      <c r="A389" s="5">
        <v>45292</v>
      </c>
      <c r="B389" s="11">
        <v>-90.734999999999999</v>
      </c>
      <c r="C389" s="11">
        <v>26.81</v>
      </c>
      <c r="D389" s="11">
        <v>-63.924999999999997</v>
      </c>
      <c r="E389" s="11">
        <v>-94.105999999999995</v>
      </c>
      <c r="F389" s="11">
        <v>-23.721</v>
      </c>
      <c r="G389" s="31">
        <f t="shared" si="15"/>
        <v>-40.203999999999994</v>
      </c>
    </row>
    <row r="390" spans="1:7" x14ac:dyDescent="0.3">
      <c r="A390" s="5">
        <v>45323</v>
      </c>
      <c r="B390" s="11">
        <v>-90.018000000000001</v>
      </c>
      <c r="C390" s="11">
        <v>26.765000000000001</v>
      </c>
      <c r="D390" s="11">
        <v>-63.253</v>
      </c>
      <c r="E390" s="11">
        <v>-95.492000000000004</v>
      </c>
      <c r="F390" s="11">
        <v>-19.884</v>
      </c>
      <c r="G390" s="31">
        <f t="shared" ref="G390:G391" si="16">D390-F390</f>
        <v>-43.369</v>
      </c>
    </row>
    <row r="391" spans="1:7" x14ac:dyDescent="0.3">
      <c r="A391" s="5">
        <v>45352</v>
      </c>
      <c r="B391" s="11">
        <v>-89.983000000000004</v>
      </c>
      <c r="C391" s="11">
        <v>28.058</v>
      </c>
      <c r="D391" s="11">
        <v>-61.924999999999997</v>
      </c>
      <c r="E391" s="11">
        <v>-96.775999999999996</v>
      </c>
      <c r="F391" s="11">
        <v>-17.169</v>
      </c>
      <c r="G391" s="31">
        <f t="shared" si="16"/>
        <v>-44.756</v>
      </c>
    </row>
    <row r="392" spans="1:7" x14ac:dyDescent="0.3">
      <c r="A392" s="5">
        <v>45383</v>
      </c>
      <c r="B392" s="11">
        <v>-98.445999999999998</v>
      </c>
      <c r="C392" s="11">
        <v>27.576000000000001</v>
      </c>
      <c r="D392" s="11">
        <v>-70.87</v>
      </c>
      <c r="E392" s="11">
        <v>-100.506</v>
      </c>
      <c r="F392" s="11">
        <v>-20.11</v>
      </c>
      <c r="G392" s="31">
        <f>D392-F392</f>
        <v>-50.760000000000005</v>
      </c>
    </row>
    <row r="393" spans="1:7" x14ac:dyDescent="0.3">
      <c r="A393" s="5">
        <v>45413</v>
      </c>
      <c r="B393" s="11">
        <v>-98.244</v>
      </c>
      <c r="C393" s="11">
        <v>27.946000000000002</v>
      </c>
      <c r="D393" s="11">
        <v>-70.299000000000007</v>
      </c>
      <c r="E393" s="11">
        <v>-101.069</v>
      </c>
      <c r="F393" s="11">
        <v>-23.975999999999999</v>
      </c>
      <c r="G393" s="31">
        <f t="shared" ref="G393" si="17">D393-F393</f>
        <v>-46.323000000000008</v>
      </c>
    </row>
    <row r="394" spans="1:7" x14ac:dyDescent="0.3">
      <c r="A394" s="5">
        <v>45444</v>
      </c>
      <c r="B394" s="11">
        <v>-98.76</v>
      </c>
      <c r="C394" s="11">
        <v>27.416</v>
      </c>
      <c r="D394" s="11">
        <v>-71.343999999999994</v>
      </c>
      <c r="E394" s="11">
        <v>-101.706</v>
      </c>
      <c r="F394" s="11">
        <v>-22.795000000000002</v>
      </c>
      <c r="G394" s="31">
        <f t="shared" ref="G394:G419" si="18">D394-F394</f>
        <v>-48.548999999999992</v>
      </c>
    </row>
    <row r="395" spans="1:7" x14ac:dyDescent="0.3">
      <c r="A395" s="5">
        <v>45474</v>
      </c>
      <c r="B395" s="11">
        <v>-104.126</v>
      </c>
      <c r="C395" s="11">
        <v>27.126000000000001</v>
      </c>
      <c r="D395" s="11">
        <v>-77</v>
      </c>
      <c r="E395" s="11">
        <v>-107.336</v>
      </c>
      <c r="F395" s="11">
        <v>-30.123999999999999</v>
      </c>
      <c r="G395" s="31">
        <f t="shared" si="18"/>
        <v>-46.876000000000005</v>
      </c>
    </row>
    <row r="396" spans="1:7" x14ac:dyDescent="0.3">
      <c r="A396" s="5">
        <v>45505</v>
      </c>
      <c r="B396" s="11">
        <v>-97.905000000000001</v>
      </c>
      <c r="C396" s="11">
        <v>26.744</v>
      </c>
      <c r="D396" s="11">
        <v>-71.161000000000001</v>
      </c>
      <c r="E396" s="11">
        <v>-100.384</v>
      </c>
      <c r="F396" s="11">
        <v>-27.876999999999999</v>
      </c>
      <c r="G396" s="31">
        <f t="shared" si="18"/>
        <v>-43.284000000000006</v>
      </c>
    </row>
    <row r="397" spans="1:7" x14ac:dyDescent="0.3">
      <c r="A397" s="5">
        <v>45536</v>
      </c>
      <c r="B397" s="11">
        <v>-110.71599999999999</v>
      </c>
      <c r="C397" s="11">
        <v>27.414999999999999</v>
      </c>
      <c r="D397" s="11">
        <v>-83.301000000000002</v>
      </c>
      <c r="E397" s="11">
        <v>-110.08</v>
      </c>
      <c r="F397" s="11">
        <v>-31.811</v>
      </c>
      <c r="G397" s="31">
        <f t="shared" si="18"/>
        <v>-51.49</v>
      </c>
    </row>
    <row r="398" spans="1:7" x14ac:dyDescent="0.3">
      <c r="A398" s="5">
        <v>45566</v>
      </c>
      <c r="B398" s="11">
        <v>-102.82899999999999</v>
      </c>
      <c r="C398" s="11">
        <v>27.041</v>
      </c>
      <c r="D398" s="11">
        <v>-75.787999999999997</v>
      </c>
      <c r="E398" s="11">
        <v>-104.245</v>
      </c>
      <c r="F398" s="11">
        <v>-27.962</v>
      </c>
      <c r="G398" s="31">
        <f t="shared" si="18"/>
        <v>-47.825999999999993</v>
      </c>
    </row>
    <row r="399" spans="1:7" x14ac:dyDescent="0.3">
      <c r="A399" s="5">
        <v>45597</v>
      </c>
      <c r="B399" s="11">
        <v>-107.072</v>
      </c>
      <c r="C399" s="11">
        <v>27.315999999999999</v>
      </c>
      <c r="D399" s="11">
        <v>-79.756</v>
      </c>
      <c r="E399" s="11">
        <v>-111.289</v>
      </c>
      <c r="F399" s="11">
        <v>-24.994</v>
      </c>
      <c r="G399" s="31">
        <f t="shared" si="18"/>
        <v>-54.762</v>
      </c>
    </row>
    <row r="400" spans="1:7" x14ac:dyDescent="0.3">
      <c r="A400" s="5">
        <v>45627</v>
      </c>
      <c r="B400" s="11">
        <v>-123.95099999999999</v>
      </c>
      <c r="C400" s="11">
        <v>27.102</v>
      </c>
      <c r="D400" s="11">
        <v>-96.849000000000004</v>
      </c>
      <c r="E400" s="11">
        <v>-125.592</v>
      </c>
      <c r="F400" s="11">
        <v>-24.98</v>
      </c>
      <c r="G400" s="31">
        <f t="shared" si="18"/>
        <v>-71.869</v>
      </c>
    </row>
    <row r="401" spans="1:7" x14ac:dyDescent="0.3">
      <c r="A401" s="5">
        <v>45658</v>
      </c>
      <c r="B401" s="11">
        <v>-152.761</v>
      </c>
      <c r="C401" s="11">
        <v>28.056999999999999</v>
      </c>
      <c r="D401" s="11">
        <v>-124.70399999999999</v>
      </c>
      <c r="E401" s="11">
        <v>-156.08799999999999</v>
      </c>
      <c r="F401" s="11">
        <v>-31.738</v>
      </c>
      <c r="G401" s="31">
        <f t="shared" si="18"/>
        <v>-92.965999999999994</v>
      </c>
    </row>
    <row r="402" spans="1:7" x14ac:dyDescent="0.3">
      <c r="A402" s="5">
        <v>45689</v>
      </c>
      <c r="B402" s="11">
        <v>-144.28399999999999</v>
      </c>
      <c r="C402" s="11">
        <v>27.213999999999999</v>
      </c>
      <c r="D402" s="11">
        <v>-117.069</v>
      </c>
      <c r="E402" s="11">
        <v>-148.38300000000001</v>
      </c>
      <c r="F402" s="11">
        <v>-21.173999999999999</v>
      </c>
      <c r="G402" s="31">
        <f t="shared" si="18"/>
        <v>-95.89500000000001</v>
      </c>
    </row>
    <row r="403" spans="1:7" x14ac:dyDescent="0.3">
      <c r="A403" s="5">
        <v>45717</v>
      </c>
      <c r="B403" s="11">
        <v>-159.453</v>
      </c>
      <c r="C403" s="11">
        <v>26.47</v>
      </c>
      <c r="D403" s="11">
        <v>-132.983</v>
      </c>
      <c r="E403" s="11">
        <v>-163.10400000000001</v>
      </c>
      <c r="F403" s="11">
        <v>-17.925999999999998</v>
      </c>
      <c r="G403" s="31">
        <f t="shared" si="18"/>
        <v>-115.057</v>
      </c>
    </row>
    <row r="404" spans="1:7" x14ac:dyDescent="0.3">
      <c r="A404" s="5">
        <v>45748</v>
      </c>
      <c r="B404" s="11">
        <v>-86.584999999999994</v>
      </c>
      <c r="C404" s="11">
        <v>26.244</v>
      </c>
      <c r="D404" s="11">
        <v>-60.341000000000001</v>
      </c>
      <c r="E404" s="11">
        <v>-89.855000000000004</v>
      </c>
      <c r="F404" s="11">
        <v>-1.7184999999999999E-2</v>
      </c>
      <c r="G404" s="31">
        <f t="shared" si="18"/>
        <v>-60.323815000000003</v>
      </c>
    </row>
    <row r="405" spans="1:7" x14ac:dyDescent="0.3">
      <c r="A405" s="5">
        <v>45778</v>
      </c>
      <c r="B405" s="11">
        <v>-92.774000000000001</v>
      </c>
      <c r="C405" s="11">
        <v>26.026</v>
      </c>
      <c r="D405" s="11">
        <v>-66.748000000000005</v>
      </c>
      <c r="E405" s="11">
        <v>-95.539000000000001</v>
      </c>
      <c r="F405" s="11">
        <v>-13.941000000000001</v>
      </c>
      <c r="G405" s="31">
        <f t="shared" si="18"/>
        <v>-52.807000000000002</v>
      </c>
    </row>
    <row r="406" spans="1:7" x14ac:dyDescent="0.3">
      <c r="A406" s="5">
        <v>45809</v>
      </c>
      <c r="B406" s="11">
        <v>-85.638999999999996</v>
      </c>
      <c r="C406" s="11">
        <v>26.942</v>
      </c>
      <c r="D406" s="11">
        <v>-58.697000000000003</v>
      </c>
      <c r="E406" s="11">
        <v>-89.08</v>
      </c>
      <c r="F406" s="11">
        <v>-9.5050000000000008</v>
      </c>
      <c r="G406" s="31">
        <f t="shared" si="18"/>
        <v>-49.192</v>
      </c>
    </row>
    <row r="407" spans="1:7" x14ac:dyDescent="0.3">
      <c r="A407" s="5">
        <v>45839</v>
      </c>
      <c r="B407" s="11">
        <v>-102.645</v>
      </c>
      <c r="C407" s="11">
        <v>27.582999999999998</v>
      </c>
      <c r="D407" s="11">
        <v>-75.061999999999998</v>
      </c>
      <c r="E407" s="11">
        <v>-105.732</v>
      </c>
      <c r="F407" s="11">
        <f>-17113/(1000)</f>
        <v>-17.113</v>
      </c>
      <c r="G407" s="31">
        <f t="shared" si="18"/>
        <v>-57.948999999999998</v>
      </c>
    </row>
    <row r="408" spans="1:7" x14ac:dyDescent="0.3">
      <c r="A408" s="5">
        <v>45870</v>
      </c>
      <c r="B408" s="11">
        <v>-88.194000000000003</v>
      </c>
      <c r="C408" s="11">
        <v>28.552</v>
      </c>
      <c r="D408" s="11">
        <v>-59.642000000000003</v>
      </c>
      <c r="E408" s="11">
        <v>-88.655000000000001</v>
      </c>
      <c r="F408" s="11">
        <v>-16.861000000000001</v>
      </c>
      <c r="G408" s="31">
        <f t="shared" si="18"/>
        <v>-42.781000000000006</v>
      </c>
    </row>
    <row r="409" spans="1:7" x14ac:dyDescent="0.3">
      <c r="A409" s="5">
        <v>45901</v>
      </c>
      <c r="B409" s="11">
        <v>-87.897000000000006</v>
      </c>
      <c r="C409" s="11">
        <v>28.504999999999999</v>
      </c>
      <c r="D409" s="11">
        <v>-59.392000000000003</v>
      </c>
      <c r="E409" s="11">
        <v>-88.474000000000004</v>
      </c>
      <c r="F409" s="11">
        <f>-15034/(1000)</f>
        <v>-15.034000000000001</v>
      </c>
      <c r="G409" s="31">
        <f t="shared" si="18"/>
        <v>-44.358000000000004</v>
      </c>
    </row>
    <row r="410" spans="1:7" x14ac:dyDescent="0.3">
      <c r="A410" s="5">
        <v>45931</v>
      </c>
      <c r="B410" s="11">
        <v>-65.299000000000007</v>
      </c>
      <c r="C410" s="11">
        <v>27.923999999999999</v>
      </c>
      <c r="D410" s="11">
        <v>-37.375999999999998</v>
      </c>
      <c r="E410" s="11">
        <v>-67.225999999999999</v>
      </c>
      <c r="F410" s="11">
        <v>-14.936999999999999</v>
      </c>
      <c r="G410" s="31">
        <f t="shared" si="18"/>
        <v>-22.439</v>
      </c>
    </row>
    <row r="411" spans="1:7" x14ac:dyDescent="0.3">
      <c r="A411" s="5">
        <v>45962</v>
      </c>
      <c r="B411" s="11">
        <v>-91.472999999999999</v>
      </c>
      <c r="C411" s="11">
        <v>27.603999999999999</v>
      </c>
      <c r="D411" s="11">
        <v>-63.868000000000002</v>
      </c>
      <c r="E411" s="11">
        <v>-92.344999999999999</v>
      </c>
      <c r="F411" s="11">
        <v>-13.942</v>
      </c>
      <c r="G411" s="31">
        <f t="shared" si="18"/>
        <v>-49.926000000000002</v>
      </c>
    </row>
    <row r="412" spans="1:7" x14ac:dyDescent="0.3">
      <c r="A412" s="5">
        <v>45992</v>
      </c>
      <c r="B412" s="11">
        <v>-102.617</v>
      </c>
      <c r="C412" s="11">
        <v>26.539000000000001</v>
      </c>
      <c r="D412" s="11">
        <v>-76.078000000000003</v>
      </c>
      <c r="E412" s="11">
        <v>-104.83199999999999</v>
      </c>
      <c r="F412" s="11">
        <v>-12.715999999999999</v>
      </c>
      <c r="G412" s="31">
        <f t="shared" si="18"/>
        <v>-63.362000000000002</v>
      </c>
    </row>
    <row r="413" spans="1:7" x14ac:dyDescent="0.3">
      <c r="A413" s="5">
        <v>46023</v>
      </c>
      <c r="B413" s="11">
        <f>-82285/(1000)</f>
        <v>-82.284999999999997</v>
      </c>
      <c r="C413" s="11">
        <f>29615/(1000)</f>
        <v>29.614999999999998</v>
      </c>
      <c r="D413" s="11">
        <f>-52670/(1000)</f>
        <v>-52.67</v>
      </c>
      <c r="E413" s="11">
        <f>-84419/(1000)</f>
        <v>-84.418999999999997</v>
      </c>
      <c r="F413" s="11">
        <v>-12.728999999999999</v>
      </c>
      <c r="G413" s="31">
        <f t="shared" si="18"/>
        <v>-39.941000000000003</v>
      </c>
    </row>
    <row r="414" spans="1:7" x14ac:dyDescent="0.3">
      <c r="A414" s="5">
        <v>46054</v>
      </c>
      <c r="B414" s="11">
        <f>-82533/(1000)</f>
        <v>-82.533000000000001</v>
      </c>
      <c r="C414" s="11">
        <f>30034/(1000)</f>
        <v>30.033999999999999</v>
      </c>
      <c r="D414" s="11">
        <f>-52500/(1000)</f>
        <v>-52.5</v>
      </c>
      <c r="E414" s="11">
        <f>-85864/(1000)</f>
        <v>-85.864000000000004</v>
      </c>
      <c r="F414" s="11">
        <v>-11.009</v>
      </c>
      <c r="G414" s="31">
        <f t="shared" si="18"/>
        <v>-41.491</v>
      </c>
    </row>
    <row r="415" spans="1:7" x14ac:dyDescent="0.3">
      <c r="A415" s="5">
        <v>46082</v>
      </c>
      <c r="B415" s="11">
        <f>-86112/(1000)</f>
        <v>-86.111999999999995</v>
      </c>
      <c r="C415" s="11">
        <f>32455/(1000)</f>
        <v>32.454999999999998</v>
      </c>
      <c r="D415" s="11">
        <f>-53657/(1000)</f>
        <v>-53.656999999999996</v>
      </c>
      <c r="E415" s="11">
        <f>-94543/(1000)</f>
        <v>-94.543000000000006</v>
      </c>
      <c r="F415" s="11">
        <v>-9.7560000000000002</v>
      </c>
      <c r="G415" s="31">
        <f t="shared" si="18"/>
        <v>-43.900999999999996</v>
      </c>
    </row>
    <row r="416" spans="1:7" x14ac:dyDescent="0.3">
      <c r="A416" s="5">
        <v>46113</v>
      </c>
      <c r="B416" s="11">
        <f>-83060/(1000)</f>
        <v>-83.06</v>
      </c>
      <c r="C416" s="11">
        <f>30177/(1000)</f>
        <v>30.177</v>
      </c>
      <c r="D416" s="11">
        <f>-52883/(1000)</f>
        <v>-52.883000000000003</v>
      </c>
      <c r="E416" s="11">
        <f>-100048/(1000)</f>
        <v>-100.048</v>
      </c>
      <c r="F416" s="11">
        <v>-10.394</v>
      </c>
      <c r="G416" s="31">
        <f t="shared" si="18"/>
        <v>-42.489000000000004</v>
      </c>
    </row>
    <row r="417" spans="1:7" x14ac:dyDescent="0.3">
      <c r="A417" s="5">
        <v>46143</v>
      </c>
      <c r="B417" s="11">
        <f>-106269/(1000)</f>
        <v>-106.26900000000001</v>
      </c>
      <c r="C417" s="11">
        <f>30517/(1000)</f>
        <v>30.516999999999999</v>
      </c>
      <c r="D417" s="11">
        <f>-75752/(1000)</f>
        <v>-75.751999999999995</v>
      </c>
      <c r="E417" s="11">
        <f>-122987/(1000)</f>
        <v>-122.98699999999999</v>
      </c>
      <c r="F417" s="11">
        <v>-14.39</v>
      </c>
      <c r="G417" s="31">
        <f t="shared" si="18"/>
        <v>-61.361999999999995</v>
      </c>
    </row>
    <row r="418" spans="1:7" x14ac:dyDescent="0.3">
      <c r="A418" s="5">
        <v>46174</v>
      </c>
      <c r="B418" s="11">
        <f>-101973/(1000)</f>
        <v>-101.973</v>
      </c>
      <c r="C418" s="11">
        <f>30791/(1000)</f>
        <v>30.791</v>
      </c>
      <c r="D418" s="11">
        <f>-71182/(1000)</f>
        <v>-71.182000000000002</v>
      </c>
      <c r="E418" s="11">
        <f>-112881/(1000)</f>
        <v>-112.881</v>
      </c>
      <c r="F418" s="11">
        <v>-15.579000000000001</v>
      </c>
      <c r="G418" s="31">
        <f t="shared" si="18"/>
        <v>-55.603000000000002</v>
      </c>
    </row>
    <row r="419" spans="1:7" x14ac:dyDescent="0.3">
      <c r="A419" s="5">
        <v>46204</v>
      </c>
      <c r="B419" s="11">
        <f>-119592/(1000)</f>
        <v>-119.592</v>
      </c>
      <c r="C419" s="11">
        <f>31016/(1000)</f>
        <v>31.015999999999998</v>
      </c>
      <c r="D419" s="11">
        <f>-88576/(1000)</f>
        <v>-88.575999999999993</v>
      </c>
      <c r="E419" s="11">
        <f>-128556/(1000)</f>
        <v>-128.55600000000001</v>
      </c>
      <c r="F419" s="11">
        <f>-17361/(1000)</f>
        <v>-17.361000000000001</v>
      </c>
      <c r="G419" s="31">
        <f t="shared" si="18"/>
        <v>-71.214999999999989</v>
      </c>
    </row>
  </sheetData>
  <mergeCells count="2">
    <mergeCell ref="A2:D2"/>
    <mergeCell ref="A1:D1"/>
  </mergeCells>
  <phoneticPr fontId="0" type="noConversion"/>
  <hyperlinks>
    <hyperlink ref="B3" r:id="rId1" display="http://research.stlouisfed.org/fred2/" xr:uid="{00000000-0004-0000-0400-000000000000}"/>
  </hyperlinks>
  <pageMargins left="0.78740157499999996" right="0.78740157499999996" top="0.984251969" bottom="0.984251969" header="0.5" footer="0.5"/>
  <pageSetup paperSize="9" orientation="portrait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Exports</vt:lpstr>
      <vt:lpstr>Imports</vt:lpstr>
      <vt:lpstr>Exportação por destino</vt:lpstr>
      <vt:lpstr>Importação por origem</vt:lpstr>
      <vt:lpstr>Trade Balance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dcterms:created xsi:type="dcterms:W3CDTF">2006-02-10T19:03:06Z</dcterms:created>
  <dcterms:modified xsi:type="dcterms:W3CDTF">2026-09-03T14:26:20Z</dcterms:modified>
</cp:coreProperties>
</file>